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Rekapitulace stavby" sheetId="1" r:id="rId1"/>
    <sheet name="SO - 02 - Dětské hřiště" sheetId="2" r:id="rId2"/>
    <sheet name="S0 - 02 Sadové úpravy" sheetId="3" r:id="rId3"/>
  </sheets>
  <definedNames>
    <definedName name="_xlnm._FilterDatabase" localSheetId="1" hidden="1">'SO - 02 - Dětské hřiště'!$C$134:$K$303</definedName>
    <definedName name="_xlnm.Print_Titles" localSheetId="0">'Rekapitulace stavby'!$92:$92</definedName>
    <definedName name="_xlnm.Print_Titles" localSheetId="1">'SO - 02 - Dětské hřiště'!$134:$134</definedName>
    <definedName name="_xlnm.Print_Area" localSheetId="0">'Rekapitulace stavby'!$D$4:$AO$76,'Rekapitulace stavby'!$C$82:$AQ$96</definedName>
    <definedName name="_xlnm.Print_Area" localSheetId="1">'SO - 02 - Dětské hřiště'!$C$4:$J$76,'SO - 02 - Dětské hřiště'!$C$82:$J$116,'SO - 02 - Dětské hřiště'!$C$122:$J$303</definedName>
  </definedNames>
  <calcPr calcId="124519"/>
</workbook>
</file>

<file path=xl/calcChain.xml><?xml version="1.0" encoding="utf-8"?>
<calcChain xmlns="http://schemas.openxmlformats.org/spreadsheetml/2006/main">
  <c r="G45" i="3"/>
  <c r="J44"/>
  <c r="G44"/>
  <c r="J42"/>
  <c r="G42"/>
  <c r="J38"/>
  <c r="G38"/>
  <c r="J36"/>
  <c r="G36"/>
  <c r="J35"/>
  <c r="G35"/>
  <c r="G34"/>
  <c r="G33"/>
  <c r="G32"/>
  <c r="J31"/>
  <c r="G31"/>
  <c r="H28"/>
  <c r="H27"/>
  <c r="H26"/>
  <c r="H25"/>
  <c r="H24"/>
  <c r="H23"/>
  <c r="H22"/>
  <c r="H20"/>
  <c r="H19"/>
  <c r="H18"/>
  <c r="H17"/>
  <c r="H16"/>
  <c r="H15"/>
  <c r="H12"/>
  <c r="H11"/>
  <c r="BI303" i="2"/>
  <c r="BH303"/>
  <c r="BG303"/>
  <c r="BF303"/>
  <c r="T303"/>
  <c r="R303"/>
  <c r="P303"/>
  <c r="H29" i="3" l="1"/>
  <c r="G39"/>
  <c r="G49" s="1"/>
  <c r="G46" s="1"/>
  <c r="E46" s="1"/>
  <c r="BI301" i="2"/>
  <c r="BH301"/>
  <c r="BG301"/>
  <c r="BF301"/>
  <c r="T301"/>
  <c r="R301"/>
  <c r="P301"/>
  <c r="R300"/>
  <c r="P300" s="1"/>
  <c r="BI299"/>
  <c r="BH299"/>
  <c r="BG299"/>
  <c r="BF299"/>
  <c r="T299"/>
  <c r="R299"/>
  <c r="P299"/>
  <c r="BK297"/>
  <c r="BI297"/>
  <c r="BH297"/>
  <c r="BG297"/>
  <c r="BF297"/>
  <c r="BE297"/>
  <c r="T297"/>
  <c r="R297"/>
  <c r="P297"/>
  <c r="J297"/>
  <c r="BK296"/>
  <c r="T296" s="1"/>
  <c r="R296"/>
  <c r="P296"/>
  <c r="J296" s="1"/>
  <c r="T295" l="1"/>
  <c r="R295"/>
  <c r="P295"/>
  <c r="BI294" l="1"/>
  <c r="BH294"/>
  <c r="BG294"/>
  <c r="BF294"/>
  <c r="T294"/>
  <c r="R294"/>
  <c r="P294"/>
  <c r="BI293" l="1"/>
  <c r="BH293"/>
  <c r="BG293"/>
  <c r="BF293"/>
  <c r="T293"/>
  <c r="R293"/>
  <c r="P293"/>
  <c r="T292"/>
  <c r="R292"/>
  <c r="P292"/>
  <c r="BK291"/>
  <c r="BI291"/>
  <c r="BH291"/>
  <c r="BG291"/>
  <c r="BF291"/>
  <c r="BE291"/>
  <c r="T291"/>
  <c r="R291"/>
  <c r="P291"/>
  <c r="J291"/>
  <c r="BK290"/>
  <c r="BI290"/>
  <c r="BH290"/>
  <c r="BG290"/>
  <c r="BF290"/>
  <c r="BE290"/>
  <c r="T290"/>
  <c r="R290"/>
  <c r="P290"/>
  <c r="J290"/>
  <c r="BK289"/>
  <c r="BI289"/>
  <c r="BH289"/>
  <c r="BG289"/>
  <c r="BF289"/>
  <c r="BE289"/>
  <c r="T289"/>
  <c r="R289"/>
  <c r="P289"/>
  <c r="J289"/>
  <c r="BK288"/>
  <c r="BI288"/>
  <c r="BH288"/>
  <c r="BG288"/>
  <c r="BF288"/>
  <c r="BE288"/>
  <c r="T288"/>
  <c r="R288"/>
  <c r="P288"/>
  <c r="J288"/>
  <c r="BK287"/>
  <c r="BI287"/>
  <c r="BH287"/>
  <c r="BG287"/>
  <c r="BF287"/>
  <c r="BE287"/>
  <c r="T287"/>
  <c r="R287"/>
  <c r="P287"/>
  <c r="J287"/>
  <c r="BK286"/>
  <c r="BI286"/>
  <c r="BH286"/>
  <c r="BG286"/>
  <c r="BF286"/>
  <c r="BE286"/>
  <c r="T286"/>
  <c r="R286"/>
  <c r="P286"/>
  <c r="J286"/>
  <c r="BK285"/>
  <c r="BI285"/>
  <c r="BH285"/>
  <c r="BG285"/>
  <c r="BF285"/>
  <c r="BE285"/>
  <c r="T285"/>
  <c r="R285"/>
  <c r="P285"/>
  <c r="J285"/>
  <c r="BK284"/>
  <c r="BI284"/>
  <c r="BH284"/>
  <c r="BG284"/>
  <c r="BF284"/>
  <c r="BE284"/>
  <c r="T284"/>
  <c r="R284"/>
  <c r="P284"/>
  <c r="J284"/>
  <c r="BK283"/>
  <c r="BI283"/>
  <c r="BH283"/>
  <c r="BG283"/>
  <c r="BF283"/>
  <c r="BE283"/>
  <c r="T283"/>
  <c r="R283"/>
  <c r="P283"/>
  <c r="J283"/>
  <c r="BK282"/>
  <c r="BI282"/>
  <c r="BH282"/>
  <c r="BG282"/>
  <c r="BF282"/>
  <c r="BE282"/>
  <c r="T282"/>
  <c r="R282"/>
  <c r="P282"/>
  <c r="J282"/>
  <c r="BK281"/>
  <c r="BI281"/>
  <c r="BH281"/>
  <c r="BG281"/>
  <c r="BF281"/>
  <c r="BE281"/>
  <c r="T281"/>
  <c r="R281"/>
  <c r="P281"/>
  <c r="J281"/>
  <c r="BK280"/>
  <c r="BI280"/>
  <c r="BH280"/>
  <c r="BG280"/>
  <c r="BF280"/>
  <c r="BE280"/>
  <c r="T280"/>
  <c r="R280"/>
  <c r="P280"/>
  <c r="J280"/>
  <c r="BK279"/>
  <c r="BI279"/>
  <c r="BH279"/>
  <c r="BG279"/>
  <c r="BF279"/>
  <c r="BE279"/>
  <c r="T279"/>
  <c r="R279"/>
  <c r="P279"/>
  <c r="J279"/>
  <c r="BK278"/>
  <c r="BI278"/>
  <c r="BH278"/>
  <c r="BG278"/>
  <c r="BF278"/>
  <c r="BE278"/>
  <c r="T278"/>
  <c r="R278"/>
  <c r="P278"/>
  <c r="J278"/>
  <c r="BK277"/>
  <c r="BI277"/>
  <c r="BH277"/>
  <c r="BG277"/>
  <c r="BF277"/>
  <c r="BE277"/>
  <c r="T277"/>
  <c r="R277"/>
  <c r="P277"/>
  <c r="J277"/>
  <c r="BK276"/>
  <c r="T276"/>
  <c r="R276"/>
  <c r="P276"/>
  <c r="J276"/>
  <c r="BK275" s="1"/>
  <c r="BI275"/>
  <c r="BH275"/>
  <c r="BG275"/>
  <c r="BF275"/>
  <c r="BE275"/>
  <c r="T275"/>
  <c r="R275"/>
  <c r="P275"/>
  <c r="J275"/>
  <c r="I275" s="1"/>
  <c r="BK274"/>
  <c r="BI274"/>
  <c r="BH274"/>
  <c r="BG274"/>
  <c r="BF274"/>
  <c r="BE274"/>
  <c r="T274"/>
  <c r="R274"/>
  <c r="P274"/>
  <c r="J274"/>
  <c r="BK270"/>
  <c r="BI270"/>
  <c r="BH270"/>
  <c r="BG270"/>
  <c r="BF270"/>
  <c r="BE270"/>
  <c r="T270"/>
  <c r="R270"/>
  <c r="P270"/>
  <c r="J270"/>
  <c r="BK269"/>
  <c r="T269"/>
  <c r="R269"/>
  <c r="P269"/>
  <c r="J269" s="1"/>
  <c r="BK268" l="1"/>
  <c r="BI268"/>
  <c r="BH268"/>
  <c r="BG268"/>
  <c r="BF268"/>
  <c r="BE268" s="1"/>
  <c r="T268"/>
  <c r="R268"/>
  <c r="P268"/>
  <c r="J268"/>
  <c r="I268"/>
  <c r="BK267"/>
  <c r="BI267"/>
  <c r="BH267"/>
  <c r="BG267"/>
  <c r="BF267"/>
  <c r="BE267"/>
  <c r="T267"/>
  <c r="R267"/>
  <c r="P267"/>
  <c r="J267"/>
  <c r="BK266"/>
  <c r="BI266"/>
  <c r="BH266"/>
  <c r="BG266"/>
  <c r="BF266"/>
  <c r="BE266"/>
  <c r="T266"/>
  <c r="R266"/>
  <c r="P266"/>
  <c r="J266"/>
  <c r="BK265"/>
  <c r="BI265"/>
  <c r="BH265"/>
  <c r="BG265"/>
  <c r="BF265"/>
  <c r="BE265"/>
  <c r="T265"/>
  <c r="R265"/>
  <c r="P265"/>
  <c r="J265"/>
  <c r="BK264" s="1"/>
  <c r="T264"/>
  <c r="R264"/>
  <c r="P264"/>
  <c r="J264" s="1"/>
  <c r="T263" l="1"/>
  <c r="R263"/>
  <c r="P263"/>
  <c r="BK262"/>
  <c r="BI262"/>
  <c r="BH262"/>
  <c r="BG262"/>
  <c r="BF262"/>
  <c r="BE262"/>
  <c r="T262"/>
  <c r="R262"/>
  <c r="P262"/>
  <c r="J262"/>
  <c r="BK261"/>
  <c r="T261" s="1"/>
  <c r="R261"/>
  <c r="P261" s="1"/>
  <c r="J261" s="1"/>
  <c r="BK260"/>
  <c r="BI260"/>
  <c r="BH260"/>
  <c r="BG260"/>
  <c r="BF260"/>
  <c r="BE260"/>
  <c r="T260"/>
  <c r="R260"/>
  <c r="P260"/>
  <c r="J260"/>
  <c r="BK258"/>
  <c r="BI258"/>
  <c r="BH258"/>
  <c r="BG258"/>
  <c r="BF258"/>
  <c r="BE258"/>
  <c r="T258"/>
  <c r="R258"/>
  <c r="P258"/>
  <c r="J258"/>
  <c r="BK257"/>
  <c r="BI257"/>
  <c r="BH257"/>
  <c r="BG257"/>
  <c r="BF257"/>
  <c r="BE257"/>
  <c r="T257"/>
  <c r="R257"/>
  <c r="P257"/>
  <c r="J257"/>
  <c r="BK256"/>
  <c r="BI256"/>
  <c r="BH256"/>
  <c r="BG256"/>
  <c r="BF256"/>
  <c r="BE256"/>
  <c r="T256"/>
  <c r="R256"/>
  <c r="P256"/>
  <c r="J256"/>
  <c r="BK255"/>
  <c r="T255"/>
  <c r="R255"/>
  <c r="P255"/>
  <c r="J255" s="1"/>
  <c r="BK254"/>
  <c r="BI254"/>
  <c r="BH254"/>
  <c r="BG254"/>
  <c r="BF254"/>
  <c r="BE254"/>
  <c r="T254"/>
  <c r="R254"/>
  <c r="P254"/>
  <c r="J254"/>
  <c r="BK253"/>
  <c r="BI253"/>
  <c r="BH253"/>
  <c r="BG253"/>
  <c r="BF253"/>
  <c r="BE253"/>
  <c r="T253"/>
  <c r="R253"/>
  <c r="P253"/>
  <c r="J253"/>
  <c r="BK252"/>
  <c r="BI252"/>
  <c r="BH252"/>
  <c r="BG252"/>
  <c r="BF252"/>
  <c r="BE252"/>
  <c r="T252"/>
  <c r="R252"/>
  <c r="P252"/>
  <c r="J252"/>
  <c r="BK247"/>
  <c r="BI247"/>
  <c r="BH247"/>
  <c r="BG247"/>
  <c r="BF247"/>
  <c r="BE247"/>
  <c r="T247"/>
  <c r="R247"/>
  <c r="P247"/>
  <c r="J247"/>
  <c r="BK245"/>
  <c r="BI245"/>
  <c r="BH245"/>
  <c r="BG245"/>
  <c r="BF245"/>
  <c r="BE245"/>
  <c r="T245"/>
  <c r="R245"/>
  <c r="P245"/>
  <c r="J245"/>
  <c r="BK243"/>
  <c r="BI243"/>
  <c r="BH243"/>
  <c r="BG243"/>
  <c r="BF243"/>
  <c r="BE243"/>
  <c r="T243"/>
  <c r="R243"/>
  <c r="P243"/>
  <c r="J243"/>
  <c r="BK241"/>
  <c r="BI241"/>
  <c r="BH241"/>
  <c r="BG241"/>
  <c r="BF241"/>
  <c r="BE241"/>
  <c r="T241"/>
  <c r="R241"/>
  <c r="P241"/>
  <c r="J241"/>
  <c r="BK240"/>
  <c r="T240"/>
  <c r="R240"/>
  <c r="P240"/>
  <c r="J240" s="1"/>
  <c r="BK238"/>
  <c r="BI238"/>
  <c r="BH238"/>
  <c r="BG238"/>
  <c r="BF238"/>
  <c r="BE238"/>
  <c r="T238"/>
  <c r="R238"/>
  <c r="P238"/>
  <c r="J238"/>
  <c r="BK236"/>
  <c r="BI236"/>
  <c r="BH236"/>
  <c r="BG236"/>
  <c r="BF236"/>
  <c r="BE236"/>
  <c r="T236"/>
  <c r="R236"/>
  <c r="P236"/>
  <c r="J236"/>
  <c r="BK235"/>
  <c r="BI235"/>
  <c r="BH235"/>
  <c r="BG235"/>
  <c r="BF235"/>
  <c r="BE235"/>
  <c r="T235"/>
  <c r="R235"/>
  <c r="P235"/>
  <c r="J235"/>
  <c r="BK234"/>
  <c r="BI234"/>
  <c r="BH234"/>
  <c r="BG234"/>
  <c r="BF234"/>
  <c r="BE234"/>
  <c r="T234"/>
  <c r="R234"/>
  <c r="P234"/>
  <c r="J234"/>
  <c r="BK232"/>
  <c r="BI232"/>
  <c r="BH232"/>
  <c r="BG232"/>
  <c r="BF232"/>
  <c r="BE232"/>
  <c r="T232"/>
  <c r="R232"/>
  <c r="P232"/>
  <c r="J232"/>
  <c r="BK230"/>
  <c r="BI230"/>
  <c r="BH230"/>
  <c r="BG230"/>
  <c r="BF230"/>
  <c r="BE230"/>
  <c r="T230"/>
  <c r="R230"/>
  <c r="P230"/>
  <c r="J230"/>
  <c r="BK229"/>
  <c r="BI229"/>
  <c r="BH229"/>
  <c r="BG229"/>
  <c r="BF229"/>
  <c r="BE229"/>
  <c r="T229"/>
  <c r="R229"/>
  <c r="P229"/>
  <c r="J229"/>
  <c r="BK228"/>
  <c r="T228"/>
  <c r="R228"/>
  <c r="P228"/>
  <c r="J228" s="1"/>
  <c r="BK227"/>
  <c r="BI227"/>
  <c r="BH227"/>
  <c r="BG227"/>
  <c r="BF227"/>
  <c r="BE227"/>
  <c r="T227"/>
  <c r="R227"/>
  <c r="P227"/>
  <c r="J227"/>
  <c r="BK225"/>
  <c r="BI225"/>
  <c r="BH225"/>
  <c r="BG225"/>
  <c r="BF225"/>
  <c r="BE225"/>
  <c r="T225"/>
  <c r="R225"/>
  <c r="P225"/>
  <c r="J225"/>
  <c r="BK223"/>
  <c r="BI223"/>
  <c r="BH223"/>
  <c r="BG223"/>
  <c r="BF223"/>
  <c r="BE223"/>
  <c r="T223"/>
  <c r="R223"/>
  <c r="P223"/>
  <c r="J223"/>
  <c r="BK222"/>
  <c r="T222"/>
  <c r="R222"/>
  <c r="P222"/>
  <c r="J222" s="1"/>
  <c r="BK221"/>
  <c r="BI221"/>
  <c r="BH221"/>
  <c r="BG221"/>
  <c r="BF221"/>
  <c r="BE221"/>
  <c r="T221"/>
  <c r="R221"/>
  <c r="P221"/>
  <c r="J221"/>
  <c r="BK219"/>
  <c r="BI219"/>
  <c r="BH219"/>
  <c r="BG219"/>
  <c r="BF219"/>
  <c r="BE219"/>
  <c r="T219"/>
  <c r="R219"/>
  <c r="P219"/>
  <c r="J219"/>
  <c r="BK218"/>
  <c r="T218"/>
  <c r="R218"/>
  <c r="P218"/>
  <c r="J218" s="1"/>
  <c r="BK217"/>
  <c r="BI217"/>
  <c r="BH217"/>
  <c r="BG217"/>
  <c r="BF217"/>
  <c r="BE217"/>
  <c r="T217"/>
  <c r="R217"/>
  <c r="P217"/>
  <c r="J217"/>
  <c r="BK213"/>
  <c r="BI213"/>
  <c r="BH213"/>
  <c r="BG213"/>
  <c r="BF213"/>
  <c r="BE213"/>
  <c r="T213"/>
  <c r="R213"/>
  <c r="P213"/>
  <c r="J213"/>
  <c r="BK205"/>
  <c r="BI205"/>
  <c r="BH205"/>
  <c r="BG205"/>
  <c r="BF205"/>
  <c r="BE205"/>
  <c r="T205"/>
  <c r="R205"/>
  <c r="P205"/>
  <c r="J205"/>
  <c r="BK204"/>
  <c r="BI204"/>
  <c r="BH204"/>
  <c r="BG204"/>
  <c r="BF204"/>
  <c r="BE204"/>
  <c r="T204"/>
  <c r="R204"/>
  <c r="P204"/>
  <c r="J204"/>
  <c r="BK203"/>
  <c r="BI203"/>
  <c r="BH203"/>
  <c r="BG203"/>
  <c r="BF203"/>
  <c r="BE203"/>
  <c r="T203"/>
  <c r="R203"/>
  <c r="P203"/>
  <c r="J203"/>
  <c r="BK202"/>
  <c r="BI202"/>
  <c r="BH202"/>
  <c r="BG202"/>
  <c r="BF202"/>
  <c r="BE202"/>
  <c r="T202"/>
  <c r="R202"/>
  <c r="P202"/>
  <c r="J202"/>
  <c r="BK201"/>
  <c r="BI201"/>
  <c r="BH201"/>
  <c r="BG201"/>
  <c r="BF201"/>
  <c r="BE201"/>
  <c r="T201"/>
  <c r="R201"/>
  <c r="P201"/>
  <c r="J201"/>
  <c r="BK200"/>
  <c r="BI200"/>
  <c r="BH200"/>
  <c r="BG200"/>
  <c r="BF200"/>
  <c r="BE200"/>
  <c r="T200"/>
  <c r="R200"/>
  <c r="P200"/>
  <c r="J200"/>
  <c r="BK195"/>
  <c r="BI195"/>
  <c r="BH195"/>
  <c r="BG195"/>
  <c r="BF195"/>
  <c r="BE195"/>
  <c r="T195"/>
  <c r="R195"/>
  <c r="P195"/>
  <c r="J195"/>
  <c r="BK191"/>
  <c r="BI191"/>
  <c r="BH191"/>
  <c r="BG191"/>
  <c r="BF191"/>
  <c r="BE191"/>
  <c r="T191"/>
  <c r="R191"/>
  <c r="P191"/>
  <c r="J191"/>
  <c r="BK190"/>
  <c r="T190"/>
  <c r="R190"/>
  <c r="P190"/>
  <c r="J190" s="1"/>
  <c r="BK188"/>
  <c r="BI188"/>
  <c r="BH188"/>
  <c r="BG188"/>
  <c r="BF188"/>
  <c r="BE188"/>
  <c r="T188"/>
  <c r="R188"/>
  <c r="P188"/>
  <c r="J188"/>
  <c r="BK187"/>
  <c r="BI187"/>
  <c r="BH187"/>
  <c r="BG187"/>
  <c r="BF187"/>
  <c r="BE187"/>
  <c r="T187"/>
  <c r="R187"/>
  <c r="P187"/>
  <c r="J187"/>
  <c r="BK185"/>
  <c r="BI185"/>
  <c r="BH185"/>
  <c r="BG185"/>
  <c r="BF185"/>
  <c r="BE185"/>
  <c r="T185"/>
  <c r="R185"/>
  <c r="P185"/>
  <c r="J185"/>
  <c r="BK183"/>
  <c r="BI183"/>
  <c r="BH183"/>
  <c r="BG183"/>
  <c r="BF183"/>
  <c r="BE183"/>
  <c r="T183"/>
  <c r="R183"/>
  <c r="P183"/>
  <c r="J183"/>
  <c r="BK182"/>
  <c r="BI182"/>
  <c r="BH182"/>
  <c r="BG182"/>
  <c r="BF182"/>
  <c r="BE182"/>
  <c r="T182"/>
  <c r="R182"/>
  <c r="P182"/>
  <c r="J182"/>
  <c r="BK175"/>
  <c r="BI175"/>
  <c r="BH175"/>
  <c r="BG175"/>
  <c r="BF175"/>
  <c r="BE175"/>
  <c r="T175"/>
  <c r="R175"/>
  <c r="P175"/>
  <c r="J175"/>
  <c r="BK173"/>
  <c r="BI173"/>
  <c r="BH173"/>
  <c r="BG173"/>
  <c r="BF173"/>
  <c r="BE173"/>
  <c r="T173"/>
  <c r="R173"/>
  <c r="P173"/>
  <c r="J173"/>
  <c r="BK172"/>
  <c r="BI172"/>
  <c r="BH172"/>
  <c r="BG172"/>
  <c r="BF172"/>
  <c r="BE172"/>
  <c r="T172"/>
  <c r="R172"/>
  <c r="P172"/>
  <c r="J172"/>
  <c r="BK170"/>
  <c r="BI170"/>
  <c r="BH170"/>
  <c r="BG170"/>
  <c r="BF170"/>
  <c r="BE170"/>
  <c r="T170"/>
  <c r="R170"/>
  <c r="P170"/>
  <c r="J170"/>
  <c r="BK168"/>
  <c r="BI168"/>
  <c r="BH168"/>
  <c r="BG168"/>
  <c r="BF168"/>
  <c r="BE168"/>
  <c r="T168"/>
  <c r="R168"/>
  <c r="P168"/>
  <c r="J168"/>
  <c r="BK167"/>
  <c r="BI167"/>
  <c r="BH167"/>
  <c r="BG167"/>
  <c r="BF167"/>
  <c r="BE167"/>
  <c r="T167"/>
  <c r="R167"/>
  <c r="P167"/>
  <c r="J167"/>
  <c r="BK165"/>
  <c r="BI165"/>
  <c r="BH165"/>
  <c r="BG165"/>
  <c r="BF165"/>
  <c r="BE165"/>
  <c r="T165"/>
  <c r="R165"/>
  <c r="P165"/>
  <c r="J165"/>
  <c r="BK160"/>
  <c r="BI160"/>
  <c r="BH160"/>
  <c r="BG160"/>
  <c r="BF160"/>
  <c r="BE160"/>
  <c r="T160"/>
  <c r="R160"/>
  <c r="P160"/>
  <c r="J160"/>
  <c r="BK158"/>
  <c r="BI158"/>
  <c r="BH158"/>
  <c r="BG158"/>
  <c r="BF158"/>
  <c r="BE158"/>
  <c r="T158"/>
  <c r="R158"/>
  <c r="P158"/>
  <c r="J158"/>
  <c r="BK154"/>
  <c r="BI154"/>
  <c r="BH154"/>
  <c r="BG154"/>
  <c r="BF154"/>
  <c r="BE154"/>
  <c r="T154"/>
  <c r="R154"/>
  <c r="P154"/>
  <c r="J154"/>
  <c r="BK149"/>
  <c r="BI149"/>
  <c r="BH149"/>
  <c r="BG149"/>
  <c r="BF149"/>
  <c r="BE149"/>
  <c r="T149"/>
  <c r="R149"/>
  <c r="P149"/>
  <c r="J149"/>
  <c r="BK145"/>
  <c r="BI145"/>
  <c r="BH145"/>
  <c r="BG145"/>
  <c r="BF145"/>
  <c r="BE145"/>
  <c r="T145"/>
  <c r="R145"/>
  <c r="P145"/>
  <c r="J145"/>
  <c r="BK144"/>
  <c r="BI144"/>
  <c r="BH144"/>
  <c r="BG144"/>
  <c r="BF144"/>
  <c r="BE144"/>
  <c r="T144"/>
  <c r="R144"/>
  <c r="P144"/>
  <c r="J144"/>
  <c r="BK142"/>
  <c r="BI142"/>
  <c r="BH142"/>
  <c r="BG142"/>
  <c r="BF142"/>
  <c r="BE142"/>
  <c r="T142"/>
  <c r="R142"/>
  <c r="P142"/>
  <c r="J142"/>
  <c r="BK141"/>
  <c r="BI141"/>
  <c r="BH141"/>
  <c r="BG141"/>
  <c r="BF141"/>
  <c r="BE141"/>
  <c r="T141"/>
  <c r="R141"/>
  <c r="P141"/>
  <c r="J141"/>
  <c r="BK139"/>
  <c r="BI139"/>
  <c r="BH139"/>
  <c r="BG139"/>
  <c r="BF139"/>
  <c r="BE139"/>
  <c r="T139"/>
  <c r="R139"/>
  <c r="P139"/>
  <c r="J139"/>
  <c r="BK138"/>
  <c r="BK137" s="1"/>
  <c r="BK136" s="1"/>
  <c r="T136" s="1"/>
  <c r="BI138"/>
  <c r="BH138"/>
  <c r="BG138"/>
  <c r="BF138"/>
  <c r="T138"/>
  <c r="R138"/>
  <c r="P138"/>
  <c r="J138"/>
  <c r="BE138" s="1"/>
  <c r="T137"/>
  <c r="R137"/>
  <c r="P137"/>
  <c r="R136"/>
  <c r="P136"/>
  <c r="R135"/>
  <c r="P135"/>
  <c r="J132"/>
  <c r="J131"/>
  <c r="F129"/>
  <c r="E127"/>
  <c r="J137" l="1"/>
  <c r="J136"/>
  <c r="J92"/>
  <c r="J91"/>
  <c r="F89"/>
  <c r="E87"/>
  <c r="E85"/>
  <c r="J37"/>
  <c r="F37"/>
  <c r="J36"/>
  <c r="F36"/>
  <c r="J35"/>
  <c r="F35"/>
  <c r="J34"/>
  <c r="F34"/>
  <c r="J18"/>
  <c r="E18"/>
  <c r="F132" s="1"/>
  <c r="J17"/>
  <c r="J15"/>
  <c r="E15"/>
  <c r="F131" s="1"/>
  <c r="J129" s="1"/>
  <c r="J14"/>
  <c r="J12"/>
  <c r="J89" s="1"/>
  <c r="E7"/>
  <c r="AY95" i="1"/>
  <c r="AX95"/>
  <c r="F92" i="2" l="1"/>
  <c r="BD95" i="1"/>
  <c r="BC95" s="1"/>
  <c r="BB95" s="1"/>
  <c r="BA95" s="1"/>
  <c r="E125" i="2"/>
  <c r="F91"/>
  <c r="AW95" i="1"/>
  <c r="AS94"/>
  <c r="AM90" l="1"/>
  <c r="L90"/>
  <c r="AM89"/>
  <c r="L89"/>
  <c r="AM87"/>
  <c r="L87"/>
  <c r="L85"/>
  <c r="L84"/>
  <c r="BA94"/>
  <c r="AW94" s="1"/>
  <c r="AK30" s="1"/>
  <c r="BD94"/>
  <c r="W33" s="1"/>
  <c r="BC94"/>
  <c r="AY94" s="1"/>
  <c r="BB94"/>
  <c r="W31" s="1"/>
  <c r="J112" i="2"/>
  <c r="J109"/>
  <c r="J108"/>
  <c r="J107"/>
  <c r="AU95" i="1"/>
  <c r="AU94"/>
  <c r="T135" i="2"/>
  <c r="T300"/>
  <c r="T298"/>
  <c r="R298"/>
  <c r="P298"/>
  <c r="J105"/>
  <c r="J104"/>
  <c r="J103"/>
  <c r="J102"/>
  <c r="J101"/>
  <c r="J100"/>
  <c r="J99"/>
  <c r="J98"/>
  <c r="J97"/>
  <c r="T302"/>
  <c r="R302"/>
  <c r="P302"/>
  <c r="AX94" i="1" l="1"/>
  <c r="W30"/>
  <c r="W32"/>
  <c r="G55" i="3"/>
  <c r="I294" i="2" s="1"/>
  <c r="H53" i="3"/>
  <c r="I293" i="2" s="1"/>
  <c r="J293" l="1"/>
  <c r="BE293" s="1"/>
  <c r="BK293"/>
  <c r="G57" i="3"/>
  <c r="BK294" i="2"/>
  <c r="J294"/>
  <c r="BE294" s="1"/>
  <c r="BK292" l="1"/>
  <c r="J292" s="1"/>
  <c r="J110" s="1"/>
  <c r="BK263" l="1"/>
  <c r="J263" s="1"/>
  <c r="J106" s="1"/>
  <c r="I303" l="1"/>
  <c r="BK303" s="1"/>
  <c r="BK302" s="1"/>
  <c r="J302" s="1"/>
  <c r="J115" s="1"/>
  <c r="I299"/>
  <c r="BK299" s="1"/>
  <c r="BK298" s="1"/>
  <c r="I301"/>
  <c r="BK301" s="1"/>
  <c r="BK300" s="1"/>
  <c r="J300" s="1"/>
  <c r="J114" s="1"/>
  <c r="J301" l="1"/>
  <c r="BE301" s="1"/>
  <c r="J303"/>
  <c r="BE303" s="1"/>
  <c r="J299"/>
  <c r="BE299" s="1"/>
  <c r="J33" s="1"/>
  <c r="AV95" i="1" s="1"/>
  <c r="AT95" s="1"/>
  <c r="J298" i="2"/>
  <c r="J113" s="1"/>
  <c r="BK295"/>
  <c r="F33" l="1"/>
  <c r="AZ95" i="1" s="1"/>
  <c r="AZ94" s="1"/>
  <c r="AV94" s="1"/>
  <c r="J295" i="2"/>
  <c r="J111" s="1"/>
  <c r="BK135"/>
  <c r="J135" s="1"/>
  <c r="W29" i="1" l="1"/>
  <c r="AT94"/>
  <c r="AK29"/>
  <c r="J96" i="2"/>
  <c r="J30"/>
  <c r="AG95" i="1" l="1"/>
  <c r="J39" i="2"/>
  <c r="AG94" i="1" l="1"/>
  <c r="AN95"/>
  <c r="AN94" l="1"/>
  <c r="AK26"/>
  <c r="AK35" s="1"/>
</calcChain>
</file>

<file path=xl/sharedStrings.xml><?xml version="1.0" encoding="utf-8"?>
<sst xmlns="http://schemas.openxmlformats.org/spreadsheetml/2006/main" count="2257" uniqueCount="626">
  <si>
    <t>Export Komplet</t>
  </si>
  <si>
    <t/>
  </si>
  <si>
    <t>2.0</t>
  </si>
  <si>
    <t>False</t>
  </si>
  <si>
    <t>{e355785b-9fc2-42de-8243-d2ac02e729d3}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</si>
  <si>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</si>
  <si>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</si>
  <si>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</si>
  <si>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</si>
  <si>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</si>
  <si>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</si>
  <si>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</si>
  <si>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</si>
  <si>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20-027a</t>
  </si>
  <si>
    <t>Stavba:</t>
  </si>
  <si>
    <t>ZŠ Bílá - Rekonstrukce venkovního sportoviště, Praha 6</t>
  </si>
  <si>
    <t>KSO:</t>
  </si>
  <si>
    <t>CC-CZ:</t>
  </si>
  <si>
    <t>Místo:</t>
  </si>
  <si>
    <t>Pozemek p.č.656 k.ú. Dejvice</t>
  </si>
  <si>
    <t>Datum:</t>
  </si>
  <si>
    <t>26. 8. 2020</t>
  </si>
  <si>
    <t>Zadavatel:</t>
  </si>
  <si>
    <t>IČ:</t>
  </si>
  <si>
    <t xml:space="preserve"> </t>
  </si>
  <si>
    <t>DIČ:</t>
  </si>
  <si>
    <t>Zhotovitel: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</si>
  <si>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</si>
  <si>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</si>
  <si>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</si>
  <si>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</si>
  <si>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</si>
  <si>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</si>
  <si>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</si>
  <si>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</si>
  <si>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</si>
  <si>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</si>
  <si>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</si>
  <si>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</si>
  <si>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</si>
  <si>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</si>
  <si>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</si>
  <si>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</si>
  <si>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</si>
  <si>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</si>
  <si>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</si>
  <si>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</si>
  <si>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</si>
  <si>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</si>
  <si>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</si>
  <si>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</si>
  <si>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</si>
  <si>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</si>
  <si>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</si>
  <si>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</si>
  <si>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</si>
  <si>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</si>
  <si>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</si>
  <si>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</si>
  <si>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</si>
  <si>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</si>
  <si>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</si>
  <si>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</si>
  <si>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</si>
  <si>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</si>
  <si>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</si>
  <si>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</si>
  <si>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</si>
  <si>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</si>
  <si>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</si>
  <si>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</si>
  <si>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</si>
  <si>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</si>
  <si>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</si>
  <si>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</si>
  <si>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</si>
  <si>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</si>
  <si>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</si>
  <si>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- 02</t>
  </si>
  <si>
    <t>Dětské hřiště</t>
  </si>
  <si>
    <t>STA</t>
  </si>
  <si>
    <t>1</t>
  </si>
  <si>
    <t>{7fbd660c-50a9-4974-a0c0-3648db1f335c}</t>
  </si>
  <si>
    <t>2</t>
  </si>
  <si>
    <t>KRYCÍ LIST SOUPISU PRACÍ</t>
  </si>
  <si>
    <t>Objekt:</t>
  </si>
  <si>
    <t>SO - 02 - Dětské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</si>
  <si>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</si>
  <si>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</si>
  <si>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</si>
  <si>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</si>
  <si>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</si>
  <si>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</si>
  <si>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</si>
  <si>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</si>
  <si>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</si>
  <si>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</si>
  <si>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</si>
  <si>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</si>
  <si>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</si>
  <si>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</si>
  <si>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</si>
  <si>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</si>
  <si>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776 - Podlahy povlakové</t>
  </si>
  <si>
    <t xml:space="preserve">    792 - Sportovní vybavení</t>
  </si>
  <si>
    <t xml:space="preserve">    794 - Sadové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</si>
  <si>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</si>
  <si>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</si>
  <si>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</si>
  <si>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</si>
  <si>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</si>
  <si>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</si>
  <si>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</si>
  <si>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</si>
  <si>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</si>
  <si>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</si>
  <si>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</si>
  <si>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</si>
  <si>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</si>
  <si>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</si>
  <si>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</si>
  <si>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</si>
  <si>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</si>
  <si>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</si>
  <si>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</si>
  <si>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</si>
  <si>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</si>
  <si>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</si>
  <si>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</si>
  <si>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</si>
  <si>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</si>
  <si>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</si>
  <si>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</si>
  <si>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1265820990</t>
  </si>
  <si>
    <t>111251111</t>
  </si>
  <si>
    <t>Drcení ořezaných větví D do 100 mm s odvozem do 20 km</t>
  </si>
  <si>
    <t>m3</t>
  </si>
  <si>
    <t>-1078344476</t>
  </si>
  <si>
    <t>VV</t>
  </si>
  <si>
    <t>38,0*0,1</t>
  </si>
  <si>
    <t>3</t>
  </si>
  <si>
    <t>113204111</t>
  </si>
  <si>
    <t>Vytrhání obrub záhonových</t>
  </si>
  <si>
    <t>m</t>
  </si>
  <si>
    <t>2028434943</t>
  </si>
  <si>
    <t>121112003</t>
  </si>
  <si>
    <t xml:space="preserve">Sejmutí ornice tl vrstvy do 200 mm </t>
  </si>
  <si>
    <t>812086266</t>
  </si>
  <si>
    <t>540,0</t>
  </si>
  <si>
    <t>5</t>
  </si>
  <si>
    <t>122251105</t>
  </si>
  <si>
    <t>Odkopávky a prokopávky nezapažené v hornině třídy těžitelnosti I, skupiny 3 objem do 1000 m3 strojně</t>
  </si>
  <si>
    <t>-357994589</t>
  </si>
  <si>
    <t>6</t>
  </si>
  <si>
    <t>132212111</t>
  </si>
  <si>
    <t>Hloubení rýh š do 800 mm v soudržných horninách třídy těžitelnosti I, skupiny 3 ručně</t>
  </si>
  <si>
    <t>486146774</t>
  </si>
  <si>
    <t>"pro palisády" 6,28*0,40*1,0</t>
  </si>
  <si>
    <t>"pro obrubníky"  64,58*0,30*0,30</t>
  </si>
  <si>
    <t>Součet</t>
  </si>
  <si>
    <t>7</t>
  </si>
  <si>
    <t>162251102</t>
  </si>
  <si>
    <t>Vodorovné přemístění do 50 m výkopku/sypaniny z horniny třídy těžitelnosti I, skupiny 1 až 3</t>
  </si>
  <si>
    <t>-932828962</t>
  </si>
  <si>
    <t>přemístění ornice z deponie zpět</t>
  </si>
  <si>
    <t>"pod trávník" 188,0*0,20</t>
  </si>
  <si>
    <t>"pod půdokravné byliny" 13,10*0,25</t>
  </si>
  <si>
    <t>8</t>
  </si>
  <si>
    <t>162751117</t>
  </si>
  <si>
    <t>Vodorovné přemístění do 10000 m výkopku/sypaniny z horniny třídy těžitelnosti I, skupiny 1 až 3</t>
  </si>
  <si>
    <t>2042371561</t>
  </si>
  <si>
    <t>"odkopávky a rýhy" 743,58+8,324</t>
  </si>
  <si>
    <t>"odvoz přebytečné ornice" 108,0-40,875</t>
  </si>
  <si>
    <t>9</t>
  </si>
  <si>
    <t>162751119</t>
  </si>
  <si>
    <t>Příplatek k vodorovnému přemístění výkopku/sypaniny z horniny třídy těžitelnosti I, skupiny 1 až 3 ZKD 1000 m přes 10000 m</t>
  </si>
  <si>
    <t>-1894244650</t>
  </si>
  <si>
    <t>819,029*10</t>
  </si>
  <si>
    <t>10</t>
  </si>
  <si>
    <t>167151101</t>
  </si>
  <si>
    <t>Nakládání výkopku z hornin třídy těžitelnosti I, skupiny 1 až 3 do 100 m3</t>
  </si>
  <si>
    <t>-922323121</t>
  </si>
  <si>
    <t>nakládání ornice pro další použití</t>
  </si>
  <si>
    <t>"pod půdokryvné byliny" 13,10*0,25</t>
  </si>
  <si>
    <t>11</t>
  </si>
  <si>
    <t>171201221</t>
  </si>
  <si>
    <t>Poplatek za uložení na skládce (skládkovné) zeminy a kamení kód odpadu 17 05 04</t>
  </si>
  <si>
    <t>t</t>
  </si>
  <si>
    <t>-1662575410</t>
  </si>
  <si>
    <t>751,904*1,6</t>
  </si>
  <si>
    <t>12</t>
  </si>
  <si>
    <t>171251201</t>
  </si>
  <si>
    <t>Uložení sypaniny na skládky nebo meziskládky</t>
  </si>
  <si>
    <t>-349333735</t>
  </si>
  <si>
    <t>13</t>
  </si>
  <si>
    <t>181311103</t>
  </si>
  <si>
    <t>Rozprostření ornice tl vrstvy do 200 mm v rovině nebo ve svahu do 1:5 ručně</t>
  </si>
  <si>
    <t>1018804789</t>
  </si>
  <si>
    <t>"rozprostření ornice pod trávník" 188,0</t>
  </si>
  <si>
    <t>14</t>
  </si>
  <si>
    <t>181311104</t>
  </si>
  <si>
    <t>Rozprostření ornice tl vrstvy do 250 mm v rovině nebo ve svahu do 1:5 ručně</t>
  </si>
  <si>
    <t>-756228485</t>
  </si>
  <si>
    <t>"rozprostření ornice pod půdokryvné byliny"  13,10</t>
  </si>
  <si>
    <t>181411131</t>
  </si>
  <si>
    <t>Založení parkového trávníku výsevem plochy do 1000 m2 v rovině a ve svahu do 1:5</t>
  </si>
  <si>
    <t>754520463</t>
  </si>
  <si>
    <t>16</t>
  </si>
  <si>
    <t>M</t>
  </si>
  <si>
    <t>00572410</t>
  </si>
  <si>
    <t>osivo směs travní parková</t>
  </si>
  <si>
    <t>kg</t>
  </si>
  <si>
    <t>-1058256876</t>
  </si>
  <si>
    <t>188,0*0,030</t>
  </si>
  <si>
    <t>17</t>
  </si>
  <si>
    <t>181951112</t>
  </si>
  <si>
    <t>Úprava pláně v hornině třídy těžitelnosti I, skupiny 1 až 3 se zhutněním vč.požadovaných zkoušek únosnosti pláně dle PD</t>
  </si>
  <si>
    <t>2002715157</t>
  </si>
  <si>
    <t>"S1" 32,20</t>
  </si>
  <si>
    <t>"S2" 32,40</t>
  </si>
  <si>
    <t>"S3" 177,50</t>
  </si>
  <si>
    <t>"S4" 14,60</t>
  </si>
  <si>
    <t>"S5" 63,40</t>
  </si>
  <si>
    <t>18</t>
  </si>
  <si>
    <t>184802111</t>
  </si>
  <si>
    <t>Chemické odplevelení před založením kultury nad 20 m2 postřikem na široko v rovině a svahu do 1:5</t>
  </si>
  <si>
    <t>-1049552570</t>
  </si>
  <si>
    <t>19</t>
  </si>
  <si>
    <t>185802113</t>
  </si>
  <si>
    <t>Hnojení půdy umělým hnojivem na široko v rovině a svahu do 1:5</t>
  </si>
  <si>
    <t>285395556</t>
  </si>
  <si>
    <t>188,0*0,000025</t>
  </si>
  <si>
    <t>20</t>
  </si>
  <si>
    <t>25191155</t>
  </si>
  <si>
    <t>hnojivo průmyslové Cererit</t>
  </si>
  <si>
    <t>506696483</t>
  </si>
  <si>
    <t>0,005*1000 'Přepočtené koeficientem množství</t>
  </si>
  <si>
    <t>185804312</t>
  </si>
  <si>
    <t>Zalití rostlin vodou plocha přes 20 m2</t>
  </si>
  <si>
    <t>1483268632</t>
  </si>
  <si>
    <t>22</t>
  </si>
  <si>
    <t>185851121</t>
  </si>
  <si>
    <t>Dovoz vody pro zálivku rostlin za vzdálenost do 1000 m</t>
  </si>
  <si>
    <t>-1635170228</t>
  </si>
  <si>
    <t>188,0*0,002</t>
  </si>
  <si>
    <t>Zakládání</t>
  </si>
  <si>
    <t>23</t>
  </si>
  <si>
    <t>273313711</t>
  </si>
  <si>
    <t>Základové desky z betonu tř. C 20/25</t>
  </si>
  <si>
    <t>-315019657</t>
  </si>
  <si>
    <t>"S5" 5,20*12,60*0,20</t>
  </si>
  <si>
    <t>"tribuna" 5,80*8,0*0,30</t>
  </si>
  <si>
    <t>24</t>
  </si>
  <si>
    <t>273362021</t>
  </si>
  <si>
    <t>Výztuž základových desek svařovanými sítěmi Kari</t>
  </si>
  <si>
    <t>-175890762</t>
  </si>
  <si>
    <t>"řez A-A" (0,51+6,17+0,44)*8,0*1,20*0,00444</t>
  </si>
  <si>
    <t>"řez B-B" (0,55+0,30+0,55+0,24+1,15+0,41+0,74+0,34+1,63+0,25)*9,30*1,20*0,00444</t>
  </si>
  <si>
    <t>"řez C-C" (0,55+0,30+0,08+5,02+0,25)*3,30*1,20*0,00444</t>
  </si>
  <si>
    <t>25</t>
  </si>
  <si>
    <t>274123901R</t>
  </si>
  <si>
    <t>Montáž betonových bloků vel.800x800x400mm hmotnosti do 1 t</t>
  </si>
  <si>
    <t>ks</t>
  </si>
  <si>
    <t>1929373384</t>
  </si>
  <si>
    <t>26</t>
  </si>
  <si>
    <t>593R001</t>
  </si>
  <si>
    <t>Betonový blok LEGABETON vel.800x800x400mm</t>
  </si>
  <si>
    <t>-533965721</t>
  </si>
  <si>
    <t>27</t>
  </si>
  <si>
    <t>274123902R</t>
  </si>
  <si>
    <t xml:space="preserve">Montáž betonových bloků vel.1600x800x400mm hmotnosti do 4 t </t>
  </si>
  <si>
    <t>1744324273</t>
  </si>
  <si>
    <t>28</t>
  </si>
  <si>
    <t>593R002</t>
  </si>
  <si>
    <t>Betonový blok LEGABETON vel.1600x800x400mm</t>
  </si>
  <si>
    <t>-764934940</t>
  </si>
  <si>
    <t>29</t>
  </si>
  <si>
    <t>593R003</t>
  </si>
  <si>
    <t>Doprava betonových bloků LEGABETON</t>
  </si>
  <si>
    <t>kpl</t>
  </si>
  <si>
    <t>1437448060</t>
  </si>
  <si>
    <t>30</t>
  </si>
  <si>
    <t>274313711</t>
  </si>
  <si>
    <t>Základové pásy z betonu tř. C 20/25</t>
  </si>
  <si>
    <t>-1022497837</t>
  </si>
  <si>
    <t>S5 řez C-C</t>
  </si>
  <si>
    <t>0,30*0,40*12,60</t>
  </si>
  <si>
    <t>0,30*0,80*12,60</t>
  </si>
  <si>
    <t>tribuna řez A-A</t>
  </si>
  <si>
    <t>0,40*0,60*8,0</t>
  </si>
  <si>
    <t>0,40*0,90*8,0</t>
  </si>
  <si>
    <t>31</t>
  </si>
  <si>
    <t>274351121</t>
  </si>
  <si>
    <t>Zřízení bednění základových pasů rovného</t>
  </si>
  <si>
    <t>2040284893</t>
  </si>
  <si>
    <t>"S5" 12,60*0,30</t>
  </si>
  <si>
    <t>"tribuna" 8,0*(0,40+0,30)</t>
  </si>
  <si>
    <t>32</t>
  </si>
  <si>
    <t>274351122</t>
  </si>
  <si>
    <t>Odstranění bednění základových pasů rovného</t>
  </si>
  <si>
    <t>-2013675343</t>
  </si>
  <si>
    <t>Svislé a kompletní konstrukce</t>
  </si>
  <si>
    <t>33</t>
  </si>
  <si>
    <t>339921133</t>
  </si>
  <si>
    <t>Osazování betonových palisád do betonového základu v řadě výšky prvku přes 1 do 1,5 m</t>
  </si>
  <si>
    <t>802624010</t>
  </si>
  <si>
    <t>3,14*2</t>
  </si>
  <si>
    <t>34</t>
  </si>
  <si>
    <t>59228415R</t>
  </si>
  <si>
    <t>palisáda betonová tyčová přírodní 120x180x1200mm</t>
  </si>
  <si>
    <t>kus</t>
  </si>
  <si>
    <t>393380858</t>
  </si>
  <si>
    <t>Vodorovné konstrukce</t>
  </si>
  <si>
    <t>35</t>
  </si>
  <si>
    <t>430321515</t>
  </si>
  <si>
    <t>Schodišťová konstrukce z betonu tř. C 20/25</t>
  </si>
  <si>
    <t>96650128</t>
  </si>
  <si>
    <t>0,80*0,37*0,5*8,0*7</t>
  </si>
  <si>
    <t>36</t>
  </si>
  <si>
    <t>431351121</t>
  </si>
  <si>
    <t>Zřízení bednění schodišť přímočarých v do 4 m</t>
  </si>
  <si>
    <t>1057450441</t>
  </si>
  <si>
    <t>8,0*0,37*6</t>
  </si>
  <si>
    <t>37</t>
  </si>
  <si>
    <t>431351122</t>
  </si>
  <si>
    <t>Odstranění bednění podest schodišť a ramp přímočarých v do 4 m</t>
  </si>
  <si>
    <t>184998442</t>
  </si>
  <si>
    <t>Komunikace pozemní</t>
  </si>
  <si>
    <t>38</t>
  </si>
  <si>
    <t>564651111</t>
  </si>
  <si>
    <t>Podklad z kameniva hrubého drceného vel. 63-125 mm tl 0-280 mm</t>
  </si>
  <si>
    <t>-2055638958</t>
  </si>
  <si>
    <t>39</t>
  </si>
  <si>
    <t>564710011</t>
  </si>
  <si>
    <t>Podklad z kameniva hrubého drceného vel. 8-16 mm tl 50 mm</t>
  </si>
  <si>
    <t>-1819164874</t>
  </si>
  <si>
    <t>40</t>
  </si>
  <si>
    <t>564731111</t>
  </si>
  <si>
    <t>Podklad z kameniva hrubého drceného vel. 0-63 mm tl 100 mm</t>
  </si>
  <si>
    <t>523874441</t>
  </si>
  <si>
    <t>41</t>
  </si>
  <si>
    <t>564801111</t>
  </si>
  <si>
    <t>Podklad ze štěrkodrtě ŠD fr.0/4 tl 30 mm</t>
  </si>
  <si>
    <t>1150149702</t>
  </si>
  <si>
    <t>42</t>
  </si>
  <si>
    <t>564861111</t>
  </si>
  <si>
    <t>Podklad ze štěrkodrtě ŠD fr.0/32 tl 200 mm</t>
  </si>
  <si>
    <t>883956410</t>
  </si>
  <si>
    <t>43</t>
  </si>
  <si>
    <t>596811221</t>
  </si>
  <si>
    <t>Kladení betonové dlažby komunikací pro pěší do lože z kameniva vel do 0,25 m2 plochy do 100 m2</t>
  </si>
  <si>
    <t>1494537835</t>
  </si>
  <si>
    <t>44</t>
  </si>
  <si>
    <t>59245620</t>
  </si>
  <si>
    <t>dlažba desková betonová 500x500x60mm přírodní</t>
  </si>
  <si>
    <t>540025657</t>
  </si>
  <si>
    <t>32,4*1,1 'Přepočtené koeficientem množství</t>
  </si>
  <si>
    <t>Ostatní konstrukce a práce, bourání</t>
  </si>
  <si>
    <t>45</t>
  </si>
  <si>
    <t>916331111</t>
  </si>
  <si>
    <t>Osazení obrubníku betonového do lože z betonu bez boční opěry</t>
  </si>
  <si>
    <t>-1671087698</t>
  </si>
  <si>
    <t>2,0+3,44+1,87+1,11+1,87+0,38+3,02+6,67+1,88+0,53+2,79+1,74+18,02+5,20+0,66+1,66+2,58+0,29+0,71+3,31+1,85+3,0</t>
  </si>
  <si>
    <t>46</t>
  </si>
  <si>
    <t>59217002</t>
  </si>
  <si>
    <t>obrubník betonový zahradní šedý 1000x50x200mm</t>
  </si>
  <si>
    <t>-2007302916</t>
  </si>
  <si>
    <t>61,58*1,1 'Přepočtené koeficientem množství</t>
  </si>
  <si>
    <t>47</t>
  </si>
  <si>
    <t>59217031</t>
  </si>
  <si>
    <t>obrubník betonový silniční 1000x150x250mm</t>
  </si>
  <si>
    <t>-1547704155</t>
  </si>
  <si>
    <t>3*1,01 'Přepočtené koeficientem množství</t>
  </si>
  <si>
    <t>48</t>
  </si>
  <si>
    <t>916991121</t>
  </si>
  <si>
    <t>Lože pod obrubníky a palisády z betonu prostého</t>
  </si>
  <si>
    <t>1636453116</t>
  </si>
  <si>
    <t>61,58*0,30*0,20</t>
  </si>
  <si>
    <t>3,0*0,40*0,30</t>
  </si>
  <si>
    <t>6,28*0,40*0,60</t>
  </si>
  <si>
    <t>49</t>
  </si>
  <si>
    <t>919726123</t>
  </si>
  <si>
    <t>Geotextilie pro ochranu, separaci a filtraci netkaná měrná hmotnost do 500 g/m2</t>
  </si>
  <si>
    <t>-2108280021</t>
  </si>
  <si>
    <t>50</t>
  </si>
  <si>
    <t>936009123</t>
  </si>
  <si>
    <t>Bezpečnostní dopadová plocha venkovní na dětském hřišti tl 40 cm z kačírku</t>
  </si>
  <si>
    <t>903446140</t>
  </si>
  <si>
    <t>51</t>
  </si>
  <si>
    <t>952901411</t>
  </si>
  <si>
    <t>Vyčištění ostatních objektů při jakékoliv výšce podlaží</t>
  </si>
  <si>
    <t>1065944652</t>
  </si>
  <si>
    <t>997</t>
  </si>
  <si>
    <t>Přesun sutě</t>
  </si>
  <si>
    <t>52</t>
  </si>
  <si>
    <t>997013211</t>
  </si>
  <si>
    <t>Vnitrostaveništní doprava suti a vybouraných hmot pro budovy v do 6 m ručně</t>
  </si>
  <si>
    <t>189425808</t>
  </si>
  <si>
    <t>53</t>
  </si>
  <si>
    <t>997013501</t>
  </si>
  <si>
    <t>Odvoz suti a vybouraných hmot na skládku nebo meziskládku do 1 km se složením</t>
  </si>
  <si>
    <t>1645067766</t>
  </si>
  <si>
    <t>54</t>
  </si>
  <si>
    <t>997013509</t>
  </si>
  <si>
    <t>Příplatek k odvozu suti a vybouraných hmot na skládku ZKD 1 km přes 1 km</t>
  </si>
  <si>
    <t>1357293307</t>
  </si>
  <si>
    <t>0,052*29</t>
  </si>
  <si>
    <t>55</t>
  </si>
  <si>
    <t>997013631</t>
  </si>
  <si>
    <t>Poplatek za uložení na skládce (skládkovné) stavebního odpadu směsného kód odpadu 17 09 04</t>
  </si>
  <si>
    <t>-630208671</t>
  </si>
  <si>
    <t>998</t>
  </si>
  <si>
    <t>Přesun hmot</t>
  </si>
  <si>
    <t>56</t>
  </si>
  <si>
    <t>998222012</t>
  </si>
  <si>
    <t>Přesun hmot pro tělovýchovné plochy</t>
  </si>
  <si>
    <t>1690779053</t>
  </si>
  <si>
    <t>PSV</t>
  </si>
  <si>
    <t>Práce a dodávky PSV</t>
  </si>
  <si>
    <t>767</t>
  </si>
  <si>
    <t>Konstrukce zámečnické</t>
  </si>
  <si>
    <t>57</t>
  </si>
  <si>
    <t>767R101</t>
  </si>
  <si>
    <t>D+M Tribunové stupně schodiště včetně kotvení do betonových bloků, ocel žár.zink., rozm.1100*400*185mm ozn.X14, výkr.D1.7, D1.8</t>
  </si>
  <si>
    <t>-1440709230</t>
  </si>
  <si>
    <t>58</t>
  </si>
  <si>
    <t>767R102</t>
  </si>
  <si>
    <t>D+M Lavičkový sedák včetně kotvení, plast.profily Everwood rozm.400*2000mm ozn.X15, výkr.D1.7, D1.8</t>
  </si>
  <si>
    <t>-729814721</t>
  </si>
  <si>
    <t>59</t>
  </si>
  <si>
    <t>767R103</t>
  </si>
  <si>
    <t>D+M Zábradlí na schodišti ocelové, povrch žárový pozink, vč.kotvení do betonových bloků chem kotvami, výkr.D1.06</t>
  </si>
  <si>
    <t>575070590</t>
  </si>
  <si>
    <t>60</t>
  </si>
  <si>
    <t>998767201</t>
  </si>
  <si>
    <t>Přesun hmot procentní pro zámečnické konstrukce v objektech v do 6 m</t>
  </si>
  <si>
    <t>%</t>
  </si>
  <si>
    <t>1111275331</t>
  </si>
  <si>
    <t>776</t>
  </si>
  <si>
    <t>Podlahy povlakové</t>
  </si>
  <si>
    <t>61</t>
  </si>
  <si>
    <t>776R001</t>
  </si>
  <si>
    <t>Dodávka a položení sportovního povrchu z litého polyuretanu EPDM probarvená dle projektu tl.13mm, spodní vrstva SBR tl.35mm</t>
  </si>
  <si>
    <t>-176573513</t>
  </si>
  <si>
    <t>62</t>
  </si>
  <si>
    <t>776R002</t>
  </si>
  <si>
    <t>Dopravné materiálu na povrch hřiště</t>
  </si>
  <si>
    <t>-1090170446</t>
  </si>
  <si>
    <t>63</t>
  </si>
  <si>
    <t>998776201</t>
  </si>
  <si>
    <t>Přesun hmot procentní pro podlahy povlakové v objektech v do 6 m</t>
  </si>
  <si>
    <t>1839517273</t>
  </si>
  <si>
    <t>792</t>
  </si>
  <si>
    <t>Sportovní vybavení</t>
  </si>
  <si>
    <t>64</t>
  </si>
  <si>
    <t>792R101</t>
  </si>
  <si>
    <t>D+M Prvek lanového parkuru - ručkovací lana vč.základu dle tech.listu výrobce ozn.X01, výkres D1.1, D1.8</t>
  </si>
  <si>
    <t>-772303950</t>
  </si>
  <si>
    <t>65</t>
  </si>
  <si>
    <t>792R102</t>
  </si>
  <si>
    <t>D+M Prvek lanového parkuru - vertikální pavučina vč.základu dle tech.listu výrobce ozn.X02, výkr.D1.1, D1.8</t>
  </si>
  <si>
    <t>-1981979324</t>
  </si>
  <si>
    <t>66</t>
  </si>
  <si>
    <t>792R103</t>
  </si>
  <si>
    <t>D+M Prvek lanového parkuru - lanový most vč.základu dle tech.listu výrobce ozn.X03, výkr.D1.1, D1.8</t>
  </si>
  <si>
    <t>2075282094</t>
  </si>
  <si>
    <t>67</t>
  </si>
  <si>
    <t>792R104</t>
  </si>
  <si>
    <t>D+M Prvek lanového parkuru - šplhací síť vč.základu dle tech.listu výrobce ozn.X04, výkr.D1.1, D1.8</t>
  </si>
  <si>
    <t>-2057060246</t>
  </si>
  <si>
    <t>68</t>
  </si>
  <si>
    <t>792R105</t>
  </si>
  <si>
    <t>D+M Prvek lanového parkuru - houpačka vč.základu dle tech.listu výrobce ozn.X05, výkr.D1.1, D1.8</t>
  </si>
  <si>
    <t>-91213008</t>
  </si>
  <si>
    <t>69</t>
  </si>
  <si>
    <t>792R106</t>
  </si>
  <si>
    <t>D+M Prvek lanového parkuru - překračovací lana vč.základu dle tech.listu výrobce ozn.X06, výkr.D1.1, D1.8</t>
  </si>
  <si>
    <t>801555767</t>
  </si>
  <si>
    <t>70</t>
  </si>
  <si>
    <t>792R107</t>
  </si>
  <si>
    <t>D+M Laminátový lezecký balvan "hřib" lezecká plocha 22m2 vč.základu dle tech.listu výrobce a certifikace ozn.X07, výkr.D1.1, D1.8</t>
  </si>
  <si>
    <t>-1081765301</t>
  </si>
  <si>
    <t>71</t>
  </si>
  <si>
    <t>792R108</t>
  </si>
  <si>
    <t>D+M Lezecká stěna do svahu s lanem a nášlapy vč.základu, kotvení a certifikace ozn.X08, výkr.D1.1, D1.8</t>
  </si>
  <si>
    <t>715482612</t>
  </si>
  <si>
    <t>72</t>
  </si>
  <si>
    <t>792R109</t>
  </si>
  <si>
    <t>D+M Lezecká stěna do svahu s lanem a záchytným prvkem vč.základu, kotvení a certifikace ozn.X09, výkr.D1.1, D1.8</t>
  </si>
  <si>
    <t>1314536787</t>
  </si>
  <si>
    <t>73</t>
  </si>
  <si>
    <t>792R110</t>
  </si>
  <si>
    <t>D+M Nerezová skluzavka zvlněná vč.základu a tech.listu výrobce ozn.X10, výkr.D1.1, D1.8</t>
  </si>
  <si>
    <t>-1735510516</t>
  </si>
  <si>
    <t>74</t>
  </si>
  <si>
    <t>792R111</t>
  </si>
  <si>
    <t>D+M Chyty instalované na šikmé ploše z EPDM mezi skluzavkami vč.certifikace ozn.X11, výkr.D1.1, D1.8</t>
  </si>
  <si>
    <t>-169147011</t>
  </si>
  <si>
    <t>75</t>
  </si>
  <si>
    <t>792R112</t>
  </si>
  <si>
    <t>D+M Betonová lavička z prefabrikovaného betonového bloku 1600x400x400mm ozn.X12, výkr.D1.1, D1.8</t>
  </si>
  <si>
    <t>-1619779569</t>
  </si>
  <si>
    <t>76</t>
  </si>
  <si>
    <t>792R113</t>
  </si>
  <si>
    <t>D+M Betonová lavička z prefabrikovaného betonového bloku 1600x800x400mm ozn.X13, výkr.D1.1, D1.8</t>
  </si>
  <si>
    <t>-1107837118</t>
  </si>
  <si>
    <t>77</t>
  </si>
  <si>
    <t>792R114</t>
  </si>
  <si>
    <t>Doprava sportovního vybavení</t>
  </si>
  <si>
    <t>1514273287</t>
  </si>
  <si>
    <t>78</t>
  </si>
  <si>
    <t>792R115</t>
  </si>
  <si>
    <t>Závěrečná revize sportoviště</t>
  </si>
  <si>
    <t>-1931140926</t>
  </si>
  <si>
    <t>794</t>
  </si>
  <si>
    <t>Sadové úpravy</t>
  </si>
  <si>
    <t>79</t>
  </si>
  <si>
    <t>794001</t>
  </si>
  <si>
    <t>Sadové úpravy podle special. Montáž</t>
  </si>
  <si>
    <t>1671749348</t>
  </si>
  <si>
    <t>80</t>
  </si>
  <si>
    <t>794002</t>
  </si>
  <si>
    <t>Sadové úpravy podle special. Dodávka</t>
  </si>
  <si>
    <t>473576693</t>
  </si>
  <si>
    <t>VRN</t>
  </si>
  <si>
    <t>Vedlejší rozpočtové náklady</t>
  </si>
  <si>
    <t>VRN1</t>
  </si>
  <si>
    <t>Průzkumné, geodetické a projektové práce</t>
  </si>
  <si>
    <t>81</t>
  </si>
  <si>
    <t>012002000</t>
  </si>
  <si>
    <t>Geodetické práce</t>
  </si>
  <si>
    <t>1024</t>
  </si>
  <si>
    <t>-1823683247</t>
  </si>
  <si>
    <t>VRN3</t>
  </si>
  <si>
    <t>Zařízení staveniště</t>
  </si>
  <si>
    <t>82</t>
  </si>
  <si>
    <t>030001000</t>
  </si>
  <si>
    <t>-1197509397</t>
  </si>
  <si>
    <t>VRN4</t>
  </si>
  <si>
    <t>Inženýrská činnost</t>
  </si>
  <si>
    <t>83</t>
  </si>
  <si>
    <t>040001000</t>
  </si>
  <si>
    <t>1496908652</t>
  </si>
  <si>
    <t>VRN9</t>
  </si>
  <si>
    <t>Ostatní náklady</t>
  </si>
  <si>
    <t>84</t>
  </si>
  <si>
    <t>090001000</t>
  </si>
  <si>
    <t>Kompletační činnost</t>
  </si>
  <si>
    <t>337007739</t>
  </si>
  <si>
    <t xml:space="preserve">ZŠ – Bílá, Rekonstrukce venkovního sportoviště, Čs. Armády 601/23, Praha 6 - Bubeneč                                                                                           SO - 02 - Sadové úpravy                                                                                                </t>
  </si>
  <si>
    <t>Rozpočet</t>
  </si>
  <si>
    <t xml:space="preserve">Poř. č. </t>
  </si>
  <si>
    <t>Předčíslí +R</t>
  </si>
  <si>
    <t>mj</t>
  </si>
  <si>
    <t>Cena v Kč</t>
  </si>
  <si>
    <t>Hmotnost v t</t>
  </si>
  <si>
    <t>Jednotka</t>
  </si>
  <si>
    <t>Celkem</t>
  </si>
  <si>
    <t>jednotka</t>
  </si>
  <si>
    <t>celkem</t>
  </si>
  <si>
    <t>dodávka</t>
  </si>
  <si>
    <t>montáž</t>
  </si>
  <si>
    <t>ve výkaze se počítá jen s plochou pro výsadbu rostlin a dřevin</t>
  </si>
  <si>
    <t>181 11</t>
  </si>
  <si>
    <t>Plošná úprava ploch na svahu pro zeleň bez doplnění ornice</t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</si>
  <si>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</si>
  <si>
    <t xml:space="preserve">182 30 </t>
  </si>
  <si>
    <t xml:space="preserve">Doplnění ornice  do  50 mm ( rozprostření ornice na svahu) </t>
  </si>
  <si>
    <r>
      <t>m</t>
    </r>
    <r>
      <rPr>
        <vertAlign val="superscript"/>
        <sz val="10"/>
        <color indexed="8"/>
        <rFont val="Times New Roman"/>
        <family val="1"/>
        <charset val="238"/>
      </rPr>
      <t>3</t>
    </r>
  </si>
  <si>
    <t>Výsadba  alejových stromů</t>
  </si>
  <si>
    <t xml:space="preserve">183 10 </t>
  </si>
  <si>
    <t>Hloubení jamek v hornině 1 až 4 bez výměny půdy   na svahu, objemu do 0,5 m3</t>
  </si>
  <si>
    <t xml:space="preserve">184 10 </t>
  </si>
  <si>
    <t xml:space="preserve">Výsadba stromů s balem o p. 450-500 mm </t>
  </si>
  <si>
    <t xml:space="preserve">184 90 </t>
  </si>
  <si>
    <t>Osazení 3 kůlů k dřevina</t>
  </si>
  <si>
    <t xml:space="preserve">184 80 </t>
  </si>
  <si>
    <t>Ošetření vysazených stromů 3 měsíce</t>
  </si>
  <si>
    <t xml:space="preserve">184 19 </t>
  </si>
  <si>
    <t>Mulčování vysazených dřevin , tl m 15 cm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</si>
  <si>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</si>
  <si>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185 85</t>
  </si>
  <si>
    <r>
      <t>Zálivka</t>
    </r>
    <r>
      <rPr>
        <sz val="8"/>
        <color indexed="8"/>
        <rFont val="Times New Roman"/>
        <family val="1"/>
        <charset val="238"/>
      </rPr>
      <t xml:space="preserve"> (1000 l -1m3 )+ </t>
    </r>
    <r>
      <rPr>
        <sz val="10"/>
        <color indexed="8"/>
        <rFont val="Times New Roman"/>
        <family val="1"/>
        <charset val="238"/>
      </rPr>
      <t xml:space="preserve">dovoz vody pro dřeviny 50l/kus </t>
    </r>
  </si>
  <si>
    <t>Založení záhonů</t>
  </si>
  <si>
    <t xml:space="preserve">183 20 </t>
  </si>
  <si>
    <t>Založení záhonu  na svahu  v zemině tř 1 až 2</t>
  </si>
  <si>
    <t>182 11-11</t>
  </si>
  <si>
    <t>Zpevnění svahu rohoží+ 10%</t>
  </si>
  <si>
    <t>183 10</t>
  </si>
  <si>
    <t>Hloubení jamek v hornině 1 až 4 bez výměny půdy na svahu , objemu 0,02-0,05m3</t>
  </si>
  <si>
    <t>184 21</t>
  </si>
  <si>
    <t xml:space="preserve">Výsadba rostlin do předem připravené jamky se zalitím  na svahu </t>
  </si>
  <si>
    <t>184 91 - 13</t>
  </si>
  <si>
    <t>Položení mulčovací textilie na svahu</t>
  </si>
  <si>
    <t>184 80</t>
  </si>
  <si>
    <t xml:space="preserve">Ošetření vysazených rostlin ve skupině </t>
  </si>
  <si>
    <t>185 85-11</t>
  </si>
  <si>
    <r>
      <t>Zálivka</t>
    </r>
    <r>
      <rPr>
        <sz val="8"/>
        <color indexed="8"/>
        <rFont val="Times New Roman"/>
        <family val="1"/>
        <charset val="238"/>
      </rPr>
      <t xml:space="preserve"> (1000 l -1m3 )+ </t>
    </r>
    <r>
      <rPr>
        <sz val="10"/>
        <color indexed="8"/>
        <rFont val="Times New Roman"/>
        <family val="1"/>
        <charset val="238"/>
      </rPr>
      <t>dovoz vody keře 5l/kus (5*54)</t>
    </r>
  </si>
  <si>
    <t>Práce celkem</t>
  </si>
  <si>
    <t>MATERIÁL</t>
  </si>
  <si>
    <t>Nová ornice ( 0,05m ) ( 1 m3 - 1,4 t ) plocha pro výsadby + 50% pro 2 stromy</t>
  </si>
  <si>
    <t xml:space="preserve">Dřevěné kůly frézované </t>
  </si>
  <si>
    <t>Hnojivo Sylvamix (5ks/strom , 1tab - 1 g )</t>
  </si>
  <si>
    <t>tab</t>
  </si>
  <si>
    <t>l</t>
  </si>
  <si>
    <t>Rohož na zpevnění svahu+10% + kotvení</t>
  </si>
  <si>
    <t>Mulčovací kůra tl. 10 cm</t>
  </si>
  <si>
    <t xml:space="preserve">2x výsadbová mísa 0,5 m2 </t>
  </si>
  <si>
    <t>Mulčovací textilie ( 50g/m2)+10% + kotvení</t>
  </si>
  <si>
    <t>Ztratné  1%</t>
  </si>
  <si>
    <t>ROSTLINNÝ MATERIÁL</t>
  </si>
  <si>
    <t xml:space="preserve">Stromy </t>
  </si>
  <si>
    <r>
      <t xml:space="preserve">Acer pensylvanicum </t>
    </r>
    <r>
      <rPr>
        <sz val="10"/>
        <rFont val="Times New Roman"/>
        <family val="1"/>
        <charset val="238"/>
      </rPr>
      <t>(p kmínku 10-12 cm)</t>
    </r>
  </si>
  <si>
    <t>Půdopokryvné rostliny</t>
  </si>
  <si>
    <r>
      <t xml:space="preserve">´Geranium ´Rosanne´ </t>
    </r>
    <r>
      <rPr>
        <sz val="10"/>
        <rFont val="Times New Roman"/>
        <family val="1"/>
        <charset val="238"/>
      </rPr>
      <t>(vel kontejneru 15-20 cm)</t>
    </r>
  </si>
  <si>
    <t>Ztratné  10%</t>
  </si>
  <si>
    <t>998 23 - 1311</t>
  </si>
  <si>
    <t>Přesun hmot pro sadovnické a krajinářské úpravy do 5000m vodorovně, bez svislého přesunu</t>
  </si>
  <si>
    <t>určení ceny je vymezeno nejmenší skladovací plochou o velikosti 10 m2/ 1t hmotnosti</t>
  </si>
  <si>
    <t>Materiál celkem</t>
  </si>
  <si>
    <t>Rekapitulace</t>
  </si>
  <si>
    <t>Zahradnické práce</t>
  </si>
  <si>
    <t>Materiál</t>
  </si>
  <si>
    <t>CELKOVÝ ROZPOČET</t>
  </si>
  <si>
    <t xml:space="preserve">Roundup  ( 1l/325 kč, 7l/ha ) Pozn.  - Dle daných možností   a jiné chemické přípravky ( množství je určeno plochou ) </t>
  </si>
  <si>
    <t>SOUPIS PRACÍ a</t>
  </si>
</sst>
</file>

<file path=xl/styles.xml><?xml version="1.0" encoding="utf-8"?>
<styleSheet xmlns="http://schemas.openxmlformats.org/spreadsheetml/2006/main">
  <numFmts count="6">
    <numFmt numFmtId="8" formatCode="#,##0.00\ &quot;Kč&quot;;[Red]\-#,##0.00\ &quot;Kč&quot;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4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rgb="FF000000"/>
      </right>
      <top style="thick">
        <color indexed="64"/>
      </top>
      <bottom/>
      <diagonal/>
    </border>
    <border>
      <left style="thick">
        <color rgb="FF000000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thick">
        <color indexed="64"/>
      </right>
      <top style="thick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rgb="FF000000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36" fillId="0" borderId="0"/>
  </cellStyleXfs>
  <cellXfs count="35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20" fillId="7" borderId="22" xfId="0" applyNumberFormat="1" applyFont="1" applyFill="1" applyBorder="1" applyAlignment="1" applyProtection="1">
      <alignment vertical="center"/>
      <protection locked="0"/>
    </xf>
    <xf numFmtId="4" fontId="33" fillId="7" borderId="22" xfId="0" applyNumberFormat="1" applyFont="1" applyFill="1" applyBorder="1" applyAlignment="1" applyProtection="1">
      <alignment vertical="center"/>
      <protection locked="0"/>
    </xf>
    <xf numFmtId="167" fontId="20" fillId="7" borderId="22" xfId="0" applyNumberFormat="1" applyFont="1" applyFill="1" applyBorder="1" applyAlignment="1" applyProtection="1">
      <alignment vertical="center"/>
      <protection locked="0"/>
    </xf>
    <xf numFmtId="0" fontId="0" fillId="7" borderId="0" xfId="0" applyFill="1" applyProtection="1"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vertical="center"/>
      <protection locked="0"/>
    </xf>
    <xf numFmtId="0" fontId="0" fillId="7" borderId="0" xfId="0" applyFont="1" applyFill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4" fontId="20" fillId="0" borderId="22" xfId="0" applyNumberFormat="1" applyFont="1" applyFill="1" applyBorder="1" applyAlignment="1" applyProtection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42" fillId="7" borderId="35" xfId="0" applyFont="1" applyFill="1" applyBorder="1" applyAlignment="1" applyProtection="1">
      <alignment horizontal="right"/>
      <protection locked="0"/>
    </xf>
    <xf numFmtId="0" fontId="45" fillId="7" borderId="35" xfId="0" applyFont="1" applyFill="1" applyBorder="1" applyAlignment="1" applyProtection="1">
      <alignment horizontal="right" wrapText="1"/>
      <protection locked="0"/>
    </xf>
    <xf numFmtId="0" fontId="42" fillId="7" borderId="49" xfId="0" applyFont="1" applyFill="1" applyBorder="1" applyAlignment="1" applyProtection="1">
      <alignment horizontal="right"/>
      <protection locked="0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37" fillId="5" borderId="0" xfId="2" applyFont="1" applyFill="1" applyBorder="1" applyAlignment="1" applyProtection="1">
      <alignment horizontal="left" vertical="center"/>
    </xf>
    <xf numFmtId="0" fontId="38" fillId="5" borderId="0" xfId="2" applyFont="1" applyFill="1" applyBorder="1" applyAlignment="1" applyProtection="1">
      <alignment horizontal="left" vertical="center" wrapText="1"/>
    </xf>
    <xf numFmtId="0" fontId="38" fillId="5" borderId="0" xfId="2" applyFont="1" applyFill="1" applyBorder="1" applyAlignment="1" applyProtection="1">
      <alignment wrapText="1"/>
    </xf>
    <xf numFmtId="0" fontId="38" fillId="5" borderId="0" xfId="2" applyFont="1" applyFill="1" applyBorder="1" applyAlignment="1" applyProtection="1">
      <alignment horizontal="center" wrapText="1"/>
    </xf>
    <xf numFmtId="0" fontId="0" fillId="0" borderId="0" xfId="0" applyNumberFormat="1" applyProtection="1"/>
    <xf numFmtId="0" fontId="0" fillId="0" borderId="23" xfId="0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horizontal="center" vertical="top" wrapText="1"/>
    </xf>
    <xf numFmtId="0" fontId="39" fillId="6" borderId="24" xfId="0" applyFont="1" applyFill="1" applyBorder="1" applyAlignment="1" applyProtection="1">
      <alignment vertical="top" wrapText="1"/>
    </xf>
    <xf numFmtId="0" fontId="39" fillId="6" borderId="25" xfId="0" applyFont="1" applyFill="1" applyBorder="1" applyAlignment="1" applyProtection="1">
      <alignment vertical="top" wrapText="1"/>
    </xf>
    <xf numFmtId="0" fontId="39" fillId="6" borderId="26" xfId="0" applyFont="1" applyFill="1" applyBorder="1" applyAlignment="1" applyProtection="1">
      <alignment vertical="top" wrapText="1"/>
    </xf>
    <xf numFmtId="0" fontId="39" fillId="6" borderId="27" xfId="0" applyFont="1" applyFill="1" applyBorder="1" applyAlignment="1" applyProtection="1">
      <alignment wrapText="1"/>
    </xf>
    <xf numFmtId="0" fontId="39" fillId="6" borderId="25" xfId="0" applyFont="1" applyFill="1" applyBorder="1" applyAlignment="1" applyProtection="1">
      <alignment wrapText="1"/>
    </xf>
    <xf numFmtId="0" fontId="39" fillId="6" borderId="26" xfId="0" applyFont="1" applyFill="1" applyBorder="1" applyAlignment="1" applyProtection="1">
      <alignment wrapText="1"/>
    </xf>
    <xf numFmtId="0" fontId="39" fillId="6" borderId="28" xfId="0" applyFont="1" applyFill="1" applyBorder="1" applyAlignment="1" applyProtection="1">
      <alignment vertical="top" wrapText="1"/>
    </xf>
    <xf numFmtId="0" fontId="39" fillId="6" borderId="29" xfId="0" applyFont="1" applyFill="1" applyBorder="1" applyAlignment="1" applyProtection="1">
      <alignment vertical="top" wrapText="1"/>
    </xf>
    <xf numFmtId="0" fontId="39" fillId="6" borderId="30" xfId="0" applyFont="1" applyFill="1" applyBorder="1" applyAlignment="1" applyProtection="1">
      <alignment vertical="top" wrapText="1"/>
    </xf>
    <xf numFmtId="0" fontId="39" fillId="6" borderId="31" xfId="0" applyFont="1" applyFill="1" applyBorder="1" applyAlignment="1" applyProtection="1">
      <alignment wrapText="1"/>
    </xf>
    <xf numFmtId="0" fontId="39" fillId="6" borderId="29" xfId="0" applyFont="1" applyFill="1" applyBorder="1" applyAlignment="1" applyProtection="1">
      <alignment wrapText="1"/>
    </xf>
    <xf numFmtId="0" fontId="39" fillId="6" borderId="30" xfId="0" applyFont="1" applyFill="1" applyBorder="1" applyAlignment="1" applyProtection="1">
      <alignment wrapText="1"/>
    </xf>
    <xf numFmtId="0" fontId="40" fillId="0" borderId="32" xfId="0" applyFont="1" applyBorder="1" applyAlignment="1" applyProtection="1">
      <alignment wrapText="1"/>
    </xf>
    <xf numFmtId="0" fontId="40" fillId="0" borderId="33" xfId="0" applyFont="1" applyBorder="1" applyAlignment="1" applyProtection="1">
      <alignment horizontal="center" wrapText="1"/>
    </xf>
    <xf numFmtId="0" fontId="40" fillId="0" borderId="34" xfId="0" applyFont="1" applyBorder="1" applyAlignment="1" applyProtection="1">
      <alignment horizontal="center" wrapText="1"/>
    </xf>
    <xf numFmtId="0" fontId="40" fillId="0" borderId="35" xfId="0" applyFont="1" applyBorder="1" applyAlignment="1" applyProtection="1">
      <alignment wrapText="1"/>
    </xf>
    <xf numFmtId="0" fontId="40" fillId="0" borderId="36" xfId="0" applyFont="1" applyBorder="1" applyAlignment="1" applyProtection="1">
      <alignment wrapText="1"/>
    </xf>
    <xf numFmtId="0" fontId="40" fillId="0" borderId="37" xfId="0" applyFont="1" applyBorder="1" applyAlignment="1" applyProtection="1">
      <alignment wrapText="1"/>
    </xf>
    <xf numFmtId="0" fontId="40" fillId="0" borderId="38" xfId="0" applyFont="1" applyBorder="1" applyAlignment="1" applyProtection="1">
      <alignment wrapText="1"/>
    </xf>
    <xf numFmtId="0" fontId="40" fillId="0" borderId="39" xfId="0" applyFont="1" applyBorder="1" applyAlignment="1" applyProtection="1">
      <alignment horizontal="center" wrapText="1"/>
    </xf>
    <xf numFmtId="0" fontId="40" fillId="0" borderId="40" xfId="0" applyFont="1" applyBorder="1" applyAlignment="1" applyProtection="1">
      <alignment horizontal="center" wrapText="1"/>
    </xf>
    <xf numFmtId="0" fontId="40" fillId="0" borderId="41" xfId="0" applyFont="1" applyBorder="1" applyAlignment="1" applyProtection="1">
      <alignment wrapText="1"/>
    </xf>
    <xf numFmtId="0" fontId="40" fillId="0" borderId="42" xfId="0" applyFont="1" applyBorder="1" applyAlignment="1" applyProtection="1">
      <alignment wrapText="1"/>
    </xf>
    <xf numFmtId="0" fontId="40" fillId="0" borderId="43" xfId="0" applyFont="1" applyBorder="1" applyAlignment="1" applyProtection="1">
      <alignment wrapText="1"/>
    </xf>
    <xf numFmtId="0" fontId="40" fillId="0" borderId="44" xfId="0" applyFont="1" applyBorder="1" applyAlignment="1" applyProtection="1">
      <alignment wrapText="1"/>
    </xf>
    <xf numFmtId="0" fontId="40" fillId="0" borderId="45" xfId="0" applyFont="1" applyBorder="1" applyAlignment="1" applyProtection="1">
      <alignment wrapText="1"/>
    </xf>
    <xf numFmtId="0" fontId="40" fillId="0" borderId="46" xfId="0" applyFont="1" applyBorder="1" applyAlignment="1" applyProtection="1">
      <alignment horizontal="center" wrapText="1"/>
    </xf>
    <xf numFmtId="0" fontId="40" fillId="0" borderId="47" xfId="0" applyFont="1" applyBorder="1" applyAlignment="1" applyProtection="1">
      <alignment horizontal="center" wrapText="1"/>
    </xf>
    <xf numFmtId="0" fontId="40" fillId="0" borderId="48" xfId="0" applyFont="1" applyBorder="1" applyAlignment="1" applyProtection="1">
      <alignment wrapText="1"/>
    </xf>
    <xf numFmtId="0" fontId="40" fillId="0" borderId="49" xfId="0" applyFont="1" applyBorder="1" applyAlignment="1" applyProtection="1">
      <alignment wrapText="1"/>
    </xf>
    <xf numFmtId="0" fontId="40" fillId="0" borderId="50" xfId="0" applyFont="1" applyBorder="1" applyAlignment="1" applyProtection="1">
      <alignment wrapText="1"/>
    </xf>
    <xf numFmtId="0" fontId="41" fillId="0" borderId="50" xfId="0" applyFont="1" applyBorder="1" applyProtection="1"/>
    <xf numFmtId="0" fontId="42" fillId="0" borderId="35" xfId="0" applyFont="1" applyBorder="1" applyProtection="1"/>
    <xf numFmtId="0" fontId="42" fillId="0" borderId="35" xfId="0" applyFont="1" applyBorder="1" applyAlignment="1" applyProtection="1">
      <alignment horizontal="center"/>
    </xf>
    <xf numFmtId="0" fontId="43" fillId="0" borderId="35" xfId="0" applyFont="1" applyBorder="1" applyProtection="1"/>
    <xf numFmtId="0" fontId="43" fillId="0" borderId="43" xfId="0" applyFont="1" applyBorder="1" applyProtection="1"/>
    <xf numFmtId="0" fontId="44" fillId="0" borderId="35" xfId="0" applyFont="1" applyBorder="1" applyAlignment="1" applyProtection="1">
      <alignment wrapText="1"/>
    </xf>
    <xf numFmtId="0" fontId="42" fillId="0" borderId="50" xfId="0" applyFont="1" applyBorder="1" applyAlignment="1" applyProtection="1">
      <alignment horizontal="center"/>
    </xf>
    <xf numFmtId="0" fontId="45" fillId="0" borderId="35" xfId="0" applyFont="1" applyBorder="1" applyAlignment="1" applyProtection="1">
      <alignment wrapText="1"/>
    </xf>
    <xf numFmtId="0" fontId="45" fillId="0" borderId="35" xfId="0" applyFont="1" applyBorder="1" applyAlignment="1" applyProtection="1">
      <alignment horizontal="center" wrapText="1"/>
    </xf>
    <xf numFmtId="8" fontId="42" fillId="0" borderId="35" xfId="0" applyNumberFormat="1" applyFont="1" applyBorder="1" applyAlignment="1" applyProtection="1">
      <alignment horizontal="right"/>
    </xf>
    <xf numFmtId="0" fontId="41" fillId="0" borderId="35" xfId="0" applyFont="1" applyBorder="1" applyProtection="1"/>
    <xf numFmtId="0" fontId="42" fillId="0" borderId="48" xfId="0" applyFont="1" applyBorder="1" applyAlignment="1" applyProtection="1">
      <alignment horizontal="center"/>
    </xf>
    <xf numFmtId="0" fontId="45" fillId="0" borderId="51" xfId="0" applyFont="1" applyBorder="1" applyAlignment="1" applyProtection="1">
      <alignment horizontal="center" wrapText="1"/>
    </xf>
    <xf numFmtId="0" fontId="45" fillId="0" borderId="35" xfId="0" applyFont="1" applyBorder="1" applyAlignment="1" applyProtection="1">
      <alignment horizontal="right" wrapText="1"/>
    </xf>
    <xf numFmtId="0" fontId="50" fillId="0" borderId="35" xfId="0" applyFont="1" applyBorder="1" applyProtection="1"/>
    <xf numFmtId="8" fontId="50" fillId="0" borderId="35" xfId="0" applyNumberFormat="1" applyFont="1" applyBorder="1" applyAlignment="1" applyProtection="1">
      <alignment horizontal="right"/>
    </xf>
    <xf numFmtId="0" fontId="42" fillId="0" borderId="35" xfId="0" applyFont="1" applyBorder="1" applyAlignment="1" applyProtection="1">
      <alignment horizontal="right"/>
    </xf>
    <xf numFmtId="0" fontId="42" fillId="0" borderId="43" xfId="0" applyFont="1" applyBorder="1" applyProtection="1"/>
    <xf numFmtId="168" fontId="0" fillId="0" borderId="0" xfId="0" applyNumberFormat="1" applyProtection="1"/>
    <xf numFmtId="0" fontId="51" fillId="0" borderId="35" xfId="0" applyFont="1" applyBorder="1" applyAlignment="1" applyProtection="1">
      <alignment wrapText="1"/>
    </xf>
    <xf numFmtId="0" fontId="42" fillId="0" borderId="35" xfId="0" applyFont="1" applyBorder="1" applyAlignment="1" applyProtection="1">
      <alignment wrapText="1"/>
    </xf>
    <xf numFmtId="0" fontId="42" fillId="0" borderId="39" xfId="0" applyFont="1" applyBorder="1" applyAlignment="1" applyProtection="1">
      <alignment horizontal="center"/>
    </xf>
    <xf numFmtId="0" fontId="42" fillId="0" borderId="49" xfId="0" applyFont="1" applyBorder="1" applyProtection="1"/>
    <xf numFmtId="0" fontId="42" fillId="0" borderId="49" xfId="0" applyFont="1" applyBorder="1" applyAlignment="1" applyProtection="1">
      <alignment horizontal="center"/>
    </xf>
    <xf numFmtId="0" fontId="43" fillId="0" borderId="49" xfId="0" applyFont="1" applyBorder="1" applyProtection="1"/>
    <xf numFmtId="0" fontId="42" fillId="0" borderId="44" xfId="0" applyFont="1" applyBorder="1" applyAlignment="1" applyProtection="1">
      <alignment horizontal="center"/>
    </xf>
    <xf numFmtId="0" fontId="42" fillId="0" borderId="52" xfId="0" applyFont="1" applyBorder="1" applyProtection="1"/>
    <xf numFmtId="0" fontId="42" fillId="0" borderId="52" xfId="0" applyFont="1" applyBorder="1" applyAlignment="1" applyProtection="1">
      <alignment horizontal="center"/>
    </xf>
    <xf numFmtId="0" fontId="43" fillId="0" borderId="52" xfId="0" applyFont="1" applyBorder="1" applyProtection="1"/>
    <xf numFmtId="0" fontId="41" fillId="0" borderId="53" xfId="0" applyFont="1" applyBorder="1" applyProtection="1"/>
    <xf numFmtId="0" fontId="50" fillId="0" borderId="35" xfId="0" applyFont="1" applyBorder="1" applyAlignment="1" applyProtection="1">
      <alignment wrapText="1"/>
    </xf>
    <xf numFmtId="0" fontId="42" fillId="0" borderId="43" xfId="0" applyFont="1" applyBorder="1" applyAlignment="1" applyProtection="1">
      <alignment horizontal="center"/>
    </xf>
    <xf numFmtId="8" fontId="50" fillId="0" borderId="43" xfId="0" applyNumberFormat="1" applyFont="1" applyBorder="1" applyAlignment="1" applyProtection="1">
      <alignment horizontal="right"/>
    </xf>
    <xf numFmtId="0" fontId="41" fillId="0" borderId="0" xfId="0" applyFont="1" applyProtection="1"/>
    <xf numFmtId="0" fontId="41" fillId="0" borderId="0" xfId="0" applyFont="1" applyAlignment="1" applyProtection="1">
      <alignment wrapText="1"/>
    </xf>
    <xf numFmtId="0" fontId="42" fillId="0" borderId="53" xfId="0" applyFont="1" applyBorder="1" applyProtection="1"/>
    <xf numFmtId="0" fontId="52" fillId="0" borderId="43" xfId="0" applyFont="1" applyBorder="1" applyProtection="1"/>
    <xf numFmtId="0" fontId="50" fillId="0" borderId="43" xfId="0" applyFont="1" applyBorder="1" applyProtection="1"/>
    <xf numFmtId="0" fontId="42" fillId="0" borderId="50" xfId="0" applyFont="1" applyBorder="1" applyProtection="1"/>
    <xf numFmtId="0" fontId="52" fillId="0" borderId="35" xfId="0" applyFont="1" applyBorder="1" applyProtection="1"/>
    <xf numFmtId="0" fontId="50" fillId="0" borderId="54" xfId="0" applyFont="1" applyBorder="1" applyProtection="1"/>
    <xf numFmtId="8" fontId="52" fillId="0" borderId="42" xfId="0" applyNumberFormat="1" applyFont="1" applyBorder="1" applyAlignment="1" applyProtection="1">
      <alignment horizontal="right"/>
    </xf>
    <xf numFmtId="8" fontId="52" fillId="0" borderId="55" xfId="0" applyNumberFormat="1" applyFont="1" applyBorder="1" applyAlignment="1" applyProtection="1">
      <alignment horizontal="right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/>
    <xf numFmtId="0" fontId="42" fillId="0" borderId="0" xfId="0" applyFont="1" applyAlignment="1" applyProtection="1">
      <alignment horizontal="center"/>
    </xf>
  </cellXfs>
  <cellStyles count="3">
    <cellStyle name="Hypertextový odkaz" xfId="1" builtinId="8"/>
    <cellStyle name="normální" xfId="0" builtinId="0" customBuiltin="1"/>
    <cellStyle name="normální_List1" xfId="2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K10" sqref="K10"/>
    </sheetView>
  </sheetViews>
  <sheetFormatPr defaultRowHeight="10.199999999999999"/>
  <cols>
    <col min="1" max="1" width="8.28515625" style="65" customWidth="1"/>
    <col min="2" max="2" width="1.7109375" style="65" customWidth="1"/>
    <col min="3" max="3" width="4.140625" style="65" customWidth="1"/>
    <col min="4" max="33" width="2.7109375" style="65" customWidth="1"/>
    <col min="34" max="34" width="3.28515625" style="65" customWidth="1"/>
    <col min="35" max="35" width="31.7109375" style="65" customWidth="1"/>
    <col min="36" max="37" width="2.42578125" style="65" customWidth="1"/>
    <col min="38" max="38" width="8.28515625" style="65" customWidth="1"/>
    <col min="39" max="39" width="3.28515625" style="65" customWidth="1"/>
    <col min="40" max="40" width="13.28515625" style="65" customWidth="1"/>
    <col min="41" max="41" width="7.42578125" style="65" customWidth="1"/>
    <col min="42" max="42" width="4.140625" style="65" customWidth="1"/>
    <col min="43" max="43" width="15.7109375" style="65" hidden="1" customWidth="1"/>
    <col min="44" max="44" width="13.7109375" style="65" customWidth="1"/>
    <col min="45" max="47" width="25.85546875" style="65" hidden="1" customWidth="1"/>
    <col min="48" max="49" width="21.7109375" style="65" hidden="1" customWidth="1"/>
    <col min="50" max="51" width="25" style="65" hidden="1" customWidth="1"/>
    <col min="52" max="52" width="21.7109375" style="65" hidden="1" customWidth="1"/>
    <col min="53" max="53" width="19.140625" style="65" hidden="1" customWidth="1"/>
    <col min="54" max="54" width="25" style="65" hidden="1" customWidth="1"/>
    <col min="55" max="55" width="21.7109375" style="65" hidden="1" customWidth="1"/>
    <col min="56" max="56" width="19.140625" style="65" hidden="1" customWidth="1"/>
    <col min="57" max="57" width="66.42578125" style="65" customWidth="1"/>
    <col min="58" max="70" width="9.140625" style="65"/>
    <col min="71" max="91" width="9.28515625" style="65" hidden="1"/>
    <col min="92" max="16384" width="9.140625" style="65"/>
  </cols>
  <sheetData>
    <row r="1" spans="1:74">
      <c r="A1" s="4" t="s">
        <v>0</v>
      </c>
      <c r="AZ1" s="4" t="s">
        <v>1</v>
      </c>
      <c r="BA1" s="4" t="s">
        <v>2</v>
      </c>
      <c r="BB1" s="4" t="s">
        <v>1</v>
      </c>
      <c r="BT1" s="4" t="s">
        <v>3</v>
      </c>
      <c r="BU1" s="4" t="s">
        <v>3</v>
      </c>
      <c r="BV1" s="4" t="s">
        <v>4</v>
      </c>
    </row>
    <row r="2" spans="1:74" ht="36.9" customHeight="1">
      <c r="AR2" s="240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5" t="s">
        <v>6</v>
      </c>
      <c r="BT2" s="5" t="s">
        <v>7</v>
      </c>
    </row>
    <row r="3" spans="1:74" ht="6.9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/>
      <c r="BS3" s="5" t="s">
        <v>6</v>
      </c>
      <c r="BT3" s="5" t="s">
        <v>8</v>
      </c>
    </row>
    <row r="4" spans="1:74" ht="24.9" customHeight="1">
      <c r="B4" s="8"/>
      <c r="D4" s="9" t="s">
        <v>9</v>
      </c>
      <c r="AR4" s="8"/>
      <c r="AS4" s="10" t="s">
        <v>10</v>
      </c>
      <c r="BS4" s="5" t="s">
        <v>11</v>
      </c>
    </row>
    <row r="5" spans="1:74" ht="12" customHeight="1">
      <c r="B5" s="8"/>
      <c r="D5" s="11" t="s">
        <v>12</v>
      </c>
      <c r="K5" s="225" t="s">
        <v>13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8"/>
      <c r="BS5" s="5" t="s">
        <v>6</v>
      </c>
    </row>
    <row r="6" spans="1:74" ht="36.9" customHeight="1">
      <c r="B6" s="8"/>
      <c r="D6" s="12" t="s">
        <v>14</v>
      </c>
      <c r="K6" s="227" t="s">
        <v>15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8"/>
      <c r="BS6" s="5" t="s">
        <v>6</v>
      </c>
    </row>
    <row r="7" spans="1:74" ht="12" customHeight="1">
      <c r="B7" s="8"/>
      <c r="D7" s="72" t="s">
        <v>16</v>
      </c>
      <c r="K7" s="64" t="s">
        <v>1</v>
      </c>
      <c r="AK7" s="72" t="s">
        <v>17</v>
      </c>
      <c r="AN7" s="64" t="s">
        <v>1</v>
      </c>
      <c r="AR7" s="8"/>
      <c r="BS7" s="5" t="s">
        <v>6</v>
      </c>
    </row>
    <row r="8" spans="1:74" ht="12" customHeight="1">
      <c r="B8" s="8"/>
      <c r="D8" s="72" t="s">
        <v>18</v>
      </c>
      <c r="K8" s="64" t="s">
        <v>19</v>
      </c>
      <c r="AK8" s="72" t="s">
        <v>20</v>
      </c>
      <c r="AN8" s="64" t="s">
        <v>21</v>
      </c>
      <c r="AR8" s="8"/>
      <c r="BS8" s="5" t="s">
        <v>6</v>
      </c>
    </row>
    <row r="9" spans="1:74" ht="14.4" customHeight="1">
      <c r="B9" s="8"/>
      <c r="AR9" s="8"/>
      <c r="BS9" s="5" t="s">
        <v>6</v>
      </c>
    </row>
    <row r="10" spans="1:74" ht="12" customHeight="1">
      <c r="B10" s="8"/>
      <c r="D10" s="72" t="s">
        <v>22</v>
      </c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K10" s="72" t="s">
        <v>23</v>
      </c>
      <c r="AN10" s="64" t="s">
        <v>1</v>
      </c>
      <c r="AR10" s="8"/>
      <c r="BS10" s="5" t="s">
        <v>6</v>
      </c>
    </row>
    <row r="11" spans="1:74" ht="18.45" customHeight="1">
      <c r="B11" s="8"/>
      <c r="E11" s="64" t="s">
        <v>24</v>
      </c>
      <c r="AK11" s="72" t="s">
        <v>25</v>
      </c>
      <c r="AN11" s="64" t="s">
        <v>1</v>
      </c>
      <c r="AR11" s="8"/>
      <c r="BS11" s="5" t="s">
        <v>6</v>
      </c>
    </row>
    <row r="12" spans="1:74" ht="6.9" customHeight="1">
      <c r="B12" s="8"/>
      <c r="AR12" s="8"/>
      <c r="BS12" s="5" t="s">
        <v>6</v>
      </c>
    </row>
    <row r="13" spans="1:74" ht="12" customHeight="1">
      <c r="B13" s="8"/>
      <c r="D13" s="72" t="s">
        <v>26</v>
      </c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K13" s="72" t="s">
        <v>23</v>
      </c>
      <c r="AN13" s="78" t="s">
        <v>1</v>
      </c>
      <c r="AO13" s="77"/>
      <c r="AR13" s="8"/>
      <c r="BS13" s="5" t="s">
        <v>6</v>
      </c>
    </row>
    <row r="14" spans="1:74" ht="13.2">
      <c r="B14" s="8"/>
      <c r="E14" s="64" t="s">
        <v>24</v>
      </c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K14" s="72" t="s">
        <v>25</v>
      </c>
      <c r="AN14" s="78" t="s">
        <v>1</v>
      </c>
      <c r="AO14" s="77"/>
      <c r="AR14" s="8"/>
      <c r="BS14" s="5" t="s">
        <v>6</v>
      </c>
    </row>
    <row r="15" spans="1:74" ht="6.9" customHeight="1">
      <c r="B15" s="8"/>
      <c r="AR15" s="8"/>
      <c r="BS15" s="5" t="s">
        <v>3</v>
      </c>
    </row>
    <row r="16" spans="1:74" ht="12" customHeight="1">
      <c r="B16" s="8"/>
      <c r="D16" s="72" t="s">
        <v>27</v>
      </c>
      <c r="AK16" s="72" t="s">
        <v>23</v>
      </c>
      <c r="AN16" s="64" t="s">
        <v>1</v>
      </c>
      <c r="AR16" s="8"/>
      <c r="BS16" s="5" t="s">
        <v>3</v>
      </c>
    </row>
    <row r="17" spans="1:71" ht="18.45" customHeight="1">
      <c r="B17" s="8"/>
      <c r="E17" s="64" t="s">
        <v>28</v>
      </c>
      <c r="AK17" s="72" t="s">
        <v>25</v>
      </c>
      <c r="AN17" s="64" t="s">
        <v>1</v>
      </c>
      <c r="AR17" s="8"/>
      <c r="BS17" s="5" t="s">
        <v>29</v>
      </c>
    </row>
    <row r="18" spans="1:71" ht="6.9" customHeight="1">
      <c r="B18" s="8"/>
      <c r="AR18" s="8"/>
      <c r="BS18" s="5" t="s">
        <v>6</v>
      </c>
    </row>
    <row r="19" spans="1:71" ht="12" customHeight="1">
      <c r="B19" s="8"/>
      <c r="D19" s="72" t="s">
        <v>30</v>
      </c>
      <c r="AK19" s="72" t="s">
        <v>23</v>
      </c>
      <c r="AN19" s="64" t="s">
        <v>1</v>
      </c>
      <c r="AR19" s="8"/>
      <c r="BS19" s="5" t="s">
        <v>6</v>
      </c>
    </row>
    <row r="20" spans="1:71" ht="18.45" customHeight="1">
      <c r="B20" s="8"/>
      <c r="E20" s="64" t="s">
        <v>31</v>
      </c>
      <c r="AK20" s="72" t="s">
        <v>25</v>
      </c>
      <c r="AN20" s="64" t="s">
        <v>1</v>
      </c>
      <c r="AR20" s="8"/>
      <c r="BS20" s="5" t="s">
        <v>29</v>
      </c>
    </row>
    <row r="21" spans="1:71" ht="6.9" customHeight="1">
      <c r="B21" s="8"/>
      <c r="AR21" s="8"/>
    </row>
    <row r="22" spans="1:71" ht="12" customHeight="1">
      <c r="B22" s="8"/>
      <c r="D22" s="72" t="s">
        <v>32</v>
      </c>
      <c r="AR22" s="8"/>
    </row>
    <row r="23" spans="1:71" ht="16.5" customHeight="1">
      <c r="B23" s="8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8"/>
    </row>
    <row r="24" spans="1:71" ht="6.9" customHeight="1">
      <c r="B24" s="8"/>
      <c r="AR24" s="8"/>
    </row>
    <row r="25" spans="1:71" ht="6.9" customHeight="1">
      <c r="B25" s="8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R25" s="8"/>
    </row>
    <row r="26" spans="1:71" s="1" customFormat="1" ht="25.95" customHeight="1">
      <c r="A26" s="73"/>
      <c r="B26" s="14"/>
      <c r="C26" s="73"/>
      <c r="D26" s="15" t="s">
        <v>33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229">
        <f>ROUND(AG94,2)</f>
        <v>0</v>
      </c>
      <c r="AL26" s="230"/>
      <c r="AM26" s="230"/>
      <c r="AN26" s="230"/>
      <c r="AO26" s="230"/>
      <c r="AP26" s="73"/>
      <c r="AQ26" s="73"/>
      <c r="AR26" s="14"/>
      <c r="BE26" s="73"/>
    </row>
    <row r="27" spans="1:71" s="1" customFormat="1" ht="6.9" customHeight="1">
      <c r="A27" s="73"/>
      <c r="B27" s="14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14"/>
      <c r="BE27" s="73"/>
    </row>
    <row r="28" spans="1:71" s="1" customFormat="1" ht="13.2">
      <c r="A28" s="73"/>
      <c r="B28" s="14"/>
      <c r="C28" s="73"/>
      <c r="D28" s="73"/>
      <c r="E28" s="73"/>
      <c r="F28" s="73"/>
      <c r="G28" s="73"/>
      <c r="H28" s="73"/>
      <c r="I28" s="73"/>
      <c r="J28" s="73"/>
      <c r="K28" s="73"/>
      <c r="L28" s="231" t="s">
        <v>34</v>
      </c>
      <c r="M28" s="231"/>
      <c r="N28" s="231"/>
      <c r="O28" s="231"/>
      <c r="P28" s="231"/>
      <c r="Q28" s="73"/>
      <c r="R28" s="73"/>
      <c r="S28" s="73"/>
      <c r="T28" s="73"/>
      <c r="U28" s="73"/>
      <c r="V28" s="73"/>
      <c r="W28" s="231" t="s">
        <v>35</v>
      </c>
      <c r="X28" s="231"/>
      <c r="Y28" s="231"/>
      <c r="Z28" s="231"/>
      <c r="AA28" s="231"/>
      <c r="AB28" s="231"/>
      <c r="AC28" s="231"/>
      <c r="AD28" s="231"/>
      <c r="AE28" s="231"/>
      <c r="AF28" s="73"/>
      <c r="AG28" s="73"/>
      <c r="AH28" s="73"/>
      <c r="AI28" s="73"/>
      <c r="AJ28" s="73"/>
      <c r="AK28" s="231" t="s">
        <v>36</v>
      </c>
      <c r="AL28" s="231"/>
      <c r="AM28" s="231"/>
      <c r="AN28" s="231"/>
      <c r="AO28" s="231"/>
      <c r="AP28" s="73"/>
      <c r="AQ28" s="73"/>
      <c r="AR28" s="14"/>
      <c r="BE28" s="73"/>
    </row>
    <row r="29" spans="1:71" s="67" customFormat="1" ht="14.4" customHeight="1">
      <c r="B29" s="16"/>
      <c r="D29" s="72" t="s">
        <v>37</v>
      </c>
      <c r="F29" s="72" t="s">
        <v>38</v>
      </c>
      <c r="L29" s="234">
        <v>0.21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16"/>
    </row>
    <row r="30" spans="1:71" s="67" customFormat="1" ht="14.4" customHeight="1">
      <c r="B30" s="16"/>
      <c r="F30" s="72" t="s">
        <v>39</v>
      </c>
      <c r="L30" s="234">
        <v>0.15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16"/>
    </row>
    <row r="31" spans="1:71" s="67" customFormat="1" ht="14.4" hidden="1" customHeight="1">
      <c r="B31" s="16"/>
      <c r="F31" s="72" t="s">
        <v>40</v>
      </c>
      <c r="L31" s="234">
        <v>0.21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16"/>
    </row>
    <row r="32" spans="1:71" s="67" customFormat="1" ht="14.4" hidden="1" customHeight="1">
      <c r="B32" s="16"/>
      <c r="F32" s="72" t="s">
        <v>41</v>
      </c>
      <c r="L32" s="234">
        <v>0.15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16"/>
    </row>
    <row r="33" spans="1:57" s="67" customFormat="1" ht="14.4" hidden="1" customHeight="1">
      <c r="B33" s="16"/>
      <c r="F33" s="72" t="s">
        <v>42</v>
      </c>
      <c r="L33" s="23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16"/>
    </row>
    <row r="34" spans="1:57" s="1" customFormat="1" ht="6.9" customHeight="1">
      <c r="A34" s="73"/>
      <c r="B34" s="14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14"/>
      <c r="BE34" s="73"/>
    </row>
    <row r="35" spans="1:57" s="1" customFormat="1" ht="25.95" customHeight="1">
      <c r="A35" s="73"/>
      <c r="B35" s="14"/>
      <c r="C35" s="17"/>
      <c r="D35" s="18" t="s">
        <v>43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19" t="s">
        <v>44</v>
      </c>
      <c r="U35" s="68"/>
      <c r="V35" s="68"/>
      <c r="W35" s="68"/>
      <c r="X35" s="255" t="s">
        <v>45</v>
      </c>
      <c r="Y35" s="256"/>
      <c r="Z35" s="256"/>
      <c r="AA35" s="256"/>
      <c r="AB35" s="256"/>
      <c r="AC35" s="68"/>
      <c r="AD35" s="68"/>
      <c r="AE35" s="68"/>
      <c r="AF35" s="68"/>
      <c r="AG35" s="68"/>
      <c r="AH35" s="68"/>
      <c r="AI35" s="68"/>
      <c r="AJ35" s="68"/>
      <c r="AK35" s="257">
        <f>SUM(AK26:AK33)</f>
        <v>0</v>
      </c>
      <c r="AL35" s="256"/>
      <c r="AM35" s="256"/>
      <c r="AN35" s="256"/>
      <c r="AO35" s="258"/>
      <c r="AP35" s="17"/>
      <c r="AQ35" s="17"/>
      <c r="AR35" s="14"/>
      <c r="BE35" s="73"/>
    </row>
    <row r="36" spans="1:57" s="1" customFormat="1" ht="6.9" customHeight="1">
      <c r="A36" s="73"/>
      <c r="B36" s="14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14"/>
      <c r="BE36" s="73"/>
    </row>
    <row r="37" spans="1:57" s="1" customFormat="1" ht="14.4" customHeight="1">
      <c r="A37" s="73"/>
      <c r="B37" s="14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14"/>
      <c r="BE37" s="73"/>
    </row>
    <row r="38" spans="1:57" ht="14.4" customHeight="1">
      <c r="B38" s="8"/>
      <c r="AR38" s="8"/>
    </row>
    <row r="39" spans="1:57" ht="14.4" customHeight="1">
      <c r="B39" s="8"/>
      <c r="AR39" s="8"/>
    </row>
    <row r="40" spans="1:57" ht="14.4" customHeight="1">
      <c r="B40" s="8"/>
      <c r="AR40" s="8"/>
    </row>
    <row r="41" spans="1:57" ht="14.4" customHeight="1">
      <c r="B41" s="8"/>
      <c r="AR41" s="8"/>
    </row>
    <row r="42" spans="1:57" ht="14.4" customHeight="1">
      <c r="B42" s="8"/>
      <c r="AR42" s="8"/>
    </row>
    <row r="43" spans="1:57" ht="14.4" customHeight="1">
      <c r="B43" s="8"/>
      <c r="AR43" s="8"/>
    </row>
    <row r="44" spans="1:57" ht="14.4" customHeight="1">
      <c r="B44" s="8"/>
      <c r="AR44" s="8"/>
    </row>
    <row r="45" spans="1:57" ht="14.4" customHeight="1">
      <c r="B45" s="8"/>
      <c r="AR45" s="8"/>
    </row>
    <row r="46" spans="1:57" ht="14.4" customHeight="1">
      <c r="B46" s="8"/>
      <c r="AR46" s="8"/>
    </row>
    <row r="47" spans="1:57" ht="14.4" customHeight="1">
      <c r="B47" s="8"/>
      <c r="AR47" s="8"/>
    </row>
    <row r="48" spans="1:57" ht="14.4" customHeight="1">
      <c r="B48" s="8"/>
      <c r="AR48" s="8"/>
    </row>
    <row r="49" spans="1:57" s="1" customFormat="1" ht="14.4" customHeight="1">
      <c r="B49" s="20"/>
      <c r="D49" s="21" t="s">
        <v>46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1" t="s">
        <v>47</v>
      </c>
      <c r="AI49" s="22"/>
      <c r="AJ49" s="22"/>
      <c r="AK49" s="22"/>
      <c r="AL49" s="22"/>
      <c r="AM49" s="22"/>
      <c r="AN49" s="22"/>
      <c r="AO49" s="22"/>
      <c r="AR49" s="20"/>
    </row>
    <row r="50" spans="1:57">
      <c r="B50" s="8"/>
      <c r="AR50" s="8"/>
    </row>
    <row r="51" spans="1:57">
      <c r="B51" s="8"/>
      <c r="AR51" s="8"/>
    </row>
    <row r="52" spans="1:57">
      <c r="B52" s="8"/>
      <c r="AR52" s="8"/>
    </row>
    <row r="53" spans="1:57">
      <c r="B53" s="8"/>
      <c r="AR53" s="8"/>
    </row>
    <row r="54" spans="1:57">
      <c r="B54" s="8"/>
      <c r="AR54" s="8"/>
    </row>
    <row r="55" spans="1:57">
      <c r="B55" s="8"/>
      <c r="AR55" s="8"/>
    </row>
    <row r="56" spans="1:57">
      <c r="B56" s="8"/>
      <c r="AR56" s="8"/>
    </row>
    <row r="57" spans="1:57">
      <c r="B57" s="8"/>
      <c r="AR57" s="8"/>
    </row>
    <row r="58" spans="1:57">
      <c r="B58" s="8"/>
      <c r="AR58" s="8"/>
    </row>
    <row r="59" spans="1:57">
      <c r="B59" s="8"/>
      <c r="AR59" s="8"/>
    </row>
    <row r="60" spans="1:57" s="1" customFormat="1" ht="13.2">
      <c r="A60" s="73"/>
      <c r="B60" s="14"/>
      <c r="C60" s="73"/>
      <c r="D60" s="23" t="s">
        <v>48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23" t="s">
        <v>49</v>
      </c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23" t="s">
        <v>48</v>
      </c>
      <c r="AI60" s="66"/>
      <c r="AJ60" s="66"/>
      <c r="AK60" s="66"/>
      <c r="AL60" s="66"/>
      <c r="AM60" s="23" t="s">
        <v>49</v>
      </c>
      <c r="AN60" s="66"/>
      <c r="AO60" s="66"/>
      <c r="AP60" s="73"/>
      <c r="AQ60" s="73"/>
      <c r="AR60" s="14"/>
      <c r="BE60" s="73"/>
    </row>
    <row r="61" spans="1:57">
      <c r="B61" s="8"/>
      <c r="AR61" s="8"/>
    </row>
    <row r="62" spans="1:57">
      <c r="B62" s="8"/>
      <c r="AR62" s="8"/>
    </row>
    <row r="63" spans="1:57">
      <c r="B63" s="8"/>
      <c r="AR63" s="8"/>
    </row>
    <row r="64" spans="1:57" s="1" customFormat="1" ht="13.2">
      <c r="A64" s="73"/>
      <c r="B64" s="14"/>
      <c r="C64" s="73"/>
      <c r="D64" s="21" t="s">
        <v>50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1" t="s">
        <v>51</v>
      </c>
      <c r="AI64" s="24"/>
      <c r="AJ64" s="24"/>
      <c r="AK64" s="24"/>
      <c r="AL64" s="24"/>
      <c r="AM64" s="24"/>
      <c r="AN64" s="24"/>
      <c r="AO64" s="24"/>
      <c r="AP64" s="73"/>
      <c r="AQ64" s="73"/>
      <c r="AR64" s="14"/>
      <c r="BE64" s="73"/>
    </row>
    <row r="65" spans="1:57">
      <c r="B65" s="8"/>
      <c r="AR65" s="8"/>
    </row>
    <row r="66" spans="1:57">
      <c r="B66" s="8"/>
      <c r="AR66" s="8"/>
    </row>
    <row r="67" spans="1:57">
      <c r="B67" s="8"/>
      <c r="AR67" s="8"/>
    </row>
    <row r="68" spans="1:57">
      <c r="B68" s="8"/>
      <c r="AR68" s="8"/>
    </row>
    <row r="69" spans="1:57">
      <c r="B69" s="8"/>
      <c r="AR69" s="8"/>
    </row>
    <row r="70" spans="1:57">
      <c r="B70" s="8"/>
      <c r="AR70" s="8"/>
    </row>
    <row r="71" spans="1:57">
      <c r="B71" s="8"/>
      <c r="AR71" s="8"/>
    </row>
    <row r="72" spans="1:57">
      <c r="B72" s="8"/>
      <c r="AR72" s="8"/>
    </row>
    <row r="73" spans="1:57">
      <c r="B73" s="8"/>
      <c r="AR73" s="8"/>
    </row>
    <row r="74" spans="1:57">
      <c r="B74" s="8"/>
      <c r="AR74" s="8"/>
    </row>
    <row r="75" spans="1:57" s="1" customFormat="1" ht="13.2">
      <c r="A75" s="73"/>
      <c r="B75" s="14"/>
      <c r="C75" s="73"/>
      <c r="D75" s="23" t="s">
        <v>48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23" t="s">
        <v>49</v>
      </c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23" t="s">
        <v>48</v>
      </c>
      <c r="AI75" s="66"/>
      <c r="AJ75" s="66"/>
      <c r="AK75" s="66"/>
      <c r="AL75" s="66"/>
      <c r="AM75" s="23" t="s">
        <v>49</v>
      </c>
      <c r="AN75" s="66"/>
      <c r="AO75" s="66"/>
      <c r="AP75" s="73"/>
      <c r="AQ75" s="73"/>
      <c r="AR75" s="14"/>
      <c r="BE75" s="73"/>
    </row>
    <row r="76" spans="1:57" s="1" customFormat="1">
      <c r="A76" s="73"/>
      <c r="B76" s="14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14"/>
      <c r="BE76" s="73"/>
    </row>
    <row r="77" spans="1:57" s="1" customFormat="1" ht="6.9" customHeight="1">
      <c r="A77" s="73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14"/>
      <c r="BE77" s="73"/>
    </row>
    <row r="81" spans="1:91" s="1" customFormat="1" ht="6.9" customHeight="1">
      <c r="A81" s="73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14"/>
      <c r="BE81" s="73"/>
    </row>
    <row r="82" spans="1:91" s="1" customFormat="1" ht="24.9" customHeight="1">
      <c r="A82" s="73"/>
      <c r="B82" s="14"/>
      <c r="C82" s="9" t="s">
        <v>52</v>
      </c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14"/>
      <c r="BE82" s="73"/>
    </row>
    <row r="83" spans="1:91" s="1" customFormat="1" ht="6.9" customHeight="1">
      <c r="A83" s="73"/>
      <c r="B83" s="14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14"/>
      <c r="BE83" s="73"/>
    </row>
    <row r="84" spans="1:91" s="70" customFormat="1" ht="12" customHeight="1">
      <c r="B84" s="29"/>
      <c r="C84" s="72" t="s">
        <v>12</v>
      </c>
      <c r="L84" s="70" t="str">
        <f>K5</f>
        <v>20-027a</v>
      </c>
      <c r="AR84" s="29"/>
    </row>
    <row r="85" spans="1:91" s="69" customFormat="1" ht="36.9" customHeight="1">
      <c r="B85" s="30"/>
      <c r="C85" s="31" t="s">
        <v>14</v>
      </c>
      <c r="L85" s="246" t="str">
        <f>K6</f>
        <v>ZŠ Bílá - Rekonstrukce venkovního sportoviště, Praha 6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R85" s="30"/>
    </row>
    <row r="86" spans="1:91" s="1" customFormat="1" ht="6.9" customHeight="1">
      <c r="A86" s="73"/>
      <c r="B86" s="14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14"/>
      <c r="BE86" s="73"/>
    </row>
    <row r="87" spans="1:91" s="1" customFormat="1" ht="12" customHeight="1">
      <c r="A87" s="73"/>
      <c r="B87" s="14"/>
      <c r="C87" s="72" t="s">
        <v>18</v>
      </c>
      <c r="D87" s="73"/>
      <c r="E87" s="73"/>
      <c r="F87" s="73"/>
      <c r="G87" s="73"/>
      <c r="H87" s="73"/>
      <c r="I87" s="73"/>
      <c r="J87" s="73"/>
      <c r="K87" s="73"/>
      <c r="L87" s="32" t="str">
        <f>IF(K8="","",K8)</f>
        <v>Pozemek p.č.656 k.ú. Dejvice</v>
      </c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2" t="s">
        <v>20</v>
      </c>
      <c r="AJ87" s="73"/>
      <c r="AK87" s="73"/>
      <c r="AL87" s="73"/>
      <c r="AM87" s="248" t="str">
        <f>IF(AN8= "","",AN8)</f>
        <v>26. 8. 2020</v>
      </c>
      <c r="AN87" s="248"/>
      <c r="AO87" s="73"/>
      <c r="AP87" s="73"/>
      <c r="AQ87" s="73"/>
      <c r="AR87" s="14"/>
      <c r="BE87" s="73"/>
    </row>
    <row r="88" spans="1:91" s="1" customFormat="1" ht="6.9" customHeight="1">
      <c r="A88" s="73"/>
      <c r="B88" s="14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14"/>
      <c r="BE88" s="73"/>
    </row>
    <row r="89" spans="1:91" s="1" customFormat="1" ht="15.15" customHeight="1">
      <c r="A89" s="73"/>
      <c r="B89" s="14"/>
      <c r="C89" s="72" t="s">
        <v>22</v>
      </c>
      <c r="D89" s="73"/>
      <c r="E89" s="73"/>
      <c r="F89" s="73"/>
      <c r="G89" s="73"/>
      <c r="H89" s="73"/>
      <c r="I89" s="73"/>
      <c r="J89" s="73"/>
      <c r="K89" s="73"/>
      <c r="L89" s="79" t="str">
        <f>IF(E11= "","",E11)</f>
        <v xml:space="preserve"> </v>
      </c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73"/>
      <c r="AH89" s="73"/>
      <c r="AI89" s="72" t="s">
        <v>27</v>
      </c>
      <c r="AJ89" s="73"/>
      <c r="AK89" s="73"/>
      <c r="AL89" s="73"/>
      <c r="AM89" s="249" t="str">
        <f>IF(E17="","",E17)</f>
        <v>Sportovní projekty s.r.o.</v>
      </c>
      <c r="AN89" s="250"/>
      <c r="AO89" s="250"/>
      <c r="AP89" s="250"/>
      <c r="AQ89" s="73"/>
      <c r="AR89" s="14"/>
      <c r="AS89" s="251" t="s">
        <v>53</v>
      </c>
      <c r="AT89" s="252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73"/>
    </row>
    <row r="90" spans="1:91" s="1" customFormat="1" ht="15.15" customHeight="1">
      <c r="A90" s="73"/>
      <c r="B90" s="14"/>
      <c r="C90" s="72" t="s">
        <v>26</v>
      </c>
      <c r="D90" s="73"/>
      <c r="E90" s="73"/>
      <c r="F90" s="73"/>
      <c r="G90" s="73"/>
      <c r="H90" s="73"/>
      <c r="I90" s="73"/>
      <c r="J90" s="73"/>
      <c r="K90" s="73"/>
      <c r="L90" s="79" t="str">
        <f>IF(E14="","",E14)</f>
        <v xml:space="preserve"> </v>
      </c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73"/>
      <c r="AH90" s="73"/>
      <c r="AI90" s="72" t="s">
        <v>30</v>
      </c>
      <c r="AJ90" s="73"/>
      <c r="AK90" s="73"/>
      <c r="AL90" s="73"/>
      <c r="AM90" s="249" t="str">
        <f>IF(E20="","",E20)</f>
        <v>F.Pecka</v>
      </c>
      <c r="AN90" s="250"/>
      <c r="AO90" s="250"/>
      <c r="AP90" s="250"/>
      <c r="AQ90" s="73"/>
      <c r="AR90" s="14"/>
      <c r="AS90" s="253"/>
      <c r="AT90" s="254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73"/>
    </row>
    <row r="91" spans="1:91" s="1" customFormat="1" ht="10.8" customHeight="1">
      <c r="A91" s="73"/>
      <c r="B91" s="14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14"/>
      <c r="AS91" s="253"/>
      <c r="AT91" s="254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73"/>
    </row>
    <row r="92" spans="1:91" s="1" customFormat="1" ht="29.25" customHeight="1">
      <c r="A92" s="73"/>
      <c r="B92" s="14"/>
      <c r="C92" s="241" t="s">
        <v>54</v>
      </c>
      <c r="D92" s="242"/>
      <c r="E92" s="242"/>
      <c r="F92" s="242"/>
      <c r="G92" s="242"/>
      <c r="H92" s="37"/>
      <c r="I92" s="243" t="s">
        <v>55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4" t="s">
        <v>56</v>
      </c>
      <c r="AH92" s="242"/>
      <c r="AI92" s="242"/>
      <c r="AJ92" s="242"/>
      <c r="AK92" s="242"/>
      <c r="AL92" s="242"/>
      <c r="AM92" s="242"/>
      <c r="AN92" s="243" t="s">
        <v>57</v>
      </c>
      <c r="AO92" s="242"/>
      <c r="AP92" s="245"/>
      <c r="AQ92" s="38" t="s">
        <v>58</v>
      </c>
      <c r="AR92" s="14"/>
      <c r="AS92" s="39" t="s">
        <v>59</v>
      </c>
      <c r="AT92" s="40" t="s">
        <v>60</v>
      </c>
      <c r="AU92" s="40" t="s">
        <v>61</v>
      </c>
      <c r="AV92" s="40" t="s">
        <v>62</v>
      </c>
      <c r="AW92" s="40" t="s">
        <v>63</v>
      </c>
      <c r="AX92" s="40" t="s">
        <v>64</v>
      </c>
      <c r="AY92" s="40" t="s">
        <v>65</v>
      </c>
      <c r="AZ92" s="40" t="s">
        <v>66</v>
      </c>
      <c r="BA92" s="40" t="s">
        <v>67</v>
      </c>
      <c r="BB92" s="40" t="s">
        <v>68</v>
      </c>
      <c r="BC92" s="40" t="s">
        <v>69</v>
      </c>
      <c r="BD92" s="41" t="s">
        <v>70</v>
      </c>
      <c r="BE92" s="73"/>
    </row>
    <row r="93" spans="1:91" s="1" customFormat="1" ht="10.8" customHeight="1">
      <c r="A93" s="73"/>
      <c r="B93" s="14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14"/>
      <c r="AS93" s="4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  <c r="BE93" s="73"/>
    </row>
    <row r="94" spans="1:91" s="2" customFormat="1" ht="32.4" customHeight="1">
      <c r="B94" s="45"/>
      <c r="C94" s="46" t="s">
        <v>71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48" t="s">
        <v>1</v>
      </c>
      <c r="AR94" s="45"/>
      <c r="AS94" s="49">
        <f>ROUND(AS95,2)</f>
        <v>0</v>
      </c>
      <c r="AT94" s="50">
        <f>ROUND(SUM(AV94:AW94),2)</f>
        <v>0</v>
      </c>
      <c r="AU94" s="51">
        <f>ROUND(AU95,5)</f>
        <v>1234.54198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ROUND(AZ95,2)</f>
        <v>0</v>
      </c>
      <c r="BA94" s="50">
        <f>ROUND(BA95,2)</f>
        <v>0</v>
      </c>
      <c r="BB94" s="50">
        <f>ROUND(BB95,2)</f>
        <v>0</v>
      </c>
      <c r="BC94" s="50">
        <f>ROUND(BC95,2)</f>
        <v>0</v>
      </c>
      <c r="BD94" s="52">
        <f>ROUND(BD95,2)</f>
        <v>0</v>
      </c>
      <c r="BS94" s="53" t="s">
        <v>72</v>
      </c>
      <c r="BT94" s="53" t="s">
        <v>73</v>
      </c>
      <c r="BU94" s="54" t="s">
        <v>74</v>
      </c>
      <c r="BV94" s="53" t="s">
        <v>75</v>
      </c>
      <c r="BW94" s="53" t="s">
        <v>4</v>
      </c>
      <c r="BX94" s="53" t="s">
        <v>76</v>
      </c>
      <c r="CL94" s="53" t="s">
        <v>1</v>
      </c>
    </row>
    <row r="95" spans="1:91" s="3" customFormat="1" ht="24.75" customHeight="1">
      <c r="A95" s="55" t="s">
        <v>77</v>
      </c>
      <c r="B95" s="56"/>
      <c r="C95" s="57"/>
      <c r="D95" s="237" t="s">
        <v>78</v>
      </c>
      <c r="E95" s="237"/>
      <c r="F95" s="237"/>
      <c r="G95" s="237"/>
      <c r="H95" s="237"/>
      <c r="I95" s="71"/>
      <c r="J95" s="237" t="s">
        <v>79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'SO - 02 - Dětské hřiště'!J30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58" t="s">
        <v>80</v>
      </c>
      <c r="AR95" s="56"/>
      <c r="AS95" s="59">
        <v>0</v>
      </c>
      <c r="AT95" s="60">
        <f>ROUND(SUM(AV95:AW95),2)</f>
        <v>0</v>
      </c>
      <c r="AU95" s="61">
        <f>'SO - 02 - Dětské hřiště'!P135</f>
        <v>1234.5419789999999</v>
      </c>
      <c r="AV95" s="60">
        <f>'SO - 02 - Dětské hřiště'!J33</f>
        <v>0</v>
      </c>
      <c r="AW95" s="60">
        <f>'SO - 02 - Dětské hřiště'!J34</f>
        <v>0</v>
      </c>
      <c r="AX95" s="60">
        <f>'SO - 02 - Dětské hřiště'!J35</f>
        <v>0</v>
      </c>
      <c r="AY95" s="60">
        <f>'SO - 02 - Dětské hřiště'!J36</f>
        <v>0</v>
      </c>
      <c r="AZ95" s="60">
        <f>'SO - 02 - Dětské hřiště'!F33</f>
        <v>0</v>
      </c>
      <c r="BA95" s="60">
        <f>'SO - 02 - Dětské hřiště'!F34</f>
        <v>0</v>
      </c>
      <c r="BB95" s="60">
        <f>'SO - 02 - Dětské hřiště'!F35</f>
        <v>0</v>
      </c>
      <c r="BC95" s="60">
        <f>'SO - 02 - Dětské hřiště'!F36</f>
        <v>0</v>
      </c>
      <c r="BD95" s="62">
        <f>'SO - 02 - Dětské hřiště'!F37</f>
        <v>0</v>
      </c>
      <c r="BT95" s="63" t="s">
        <v>81</v>
      </c>
      <c r="BV95" s="63" t="s">
        <v>75</v>
      </c>
      <c r="BW95" s="63" t="s">
        <v>82</v>
      </c>
      <c r="BX95" s="63" t="s">
        <v>4</v>
      </c>
      <c r="CL95" s="63" t="s">
        <v>1</v>
      </c>
      <c r="CM95" s="63" t="s">
        <v>83</v>
      </c>
    </row>
    <row r="96" spans="1:91" s="1" customFormat="1" ht="30" customHeight="1">
      <c r="A96" s="73"/>
      <c r="B96" s="14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14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</row>
    <row r="97" spans="1:57" s="1" customFormat="1" ht="6.9" customHeight="1">
      <c r="A97" s="73"/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14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</row>
  </sheetData>
  <sheetProtection password="CD24" sheet="1" objects="1" scenarios="1" selectLockedCells="1"/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- 02 - Dětské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4"/>
  <sheetViews>
    <sheetView showGridLines="0" workbookViewId="0">
      <selection activeCell="F14" sqref="F14"/>
    </sheetView>
  </sheetViews>
  <sheetFormatPr defaultRowHeight="10.199999999999999"/>
  <cols>
    <col min="1" max="1" width="8.28515625" style="221" customWidth="1"/>
    <col min="2" max="2" width="1.140625" style="221" customWidth="1"/>
    <col min="3" max="3" width="4.140625" style="221" customWidth="1"/>
    <col min="4" max="4" width="4.28515625" style="221" customWidth="1"/>
    <col min="5" max="5" width="17.140625" style="221" customWidth="1"/>
    <col min="6" max="6" width="50.85546875" style="221" customWidth="1"/>
    <col min="7" max="7" width="7.42578125" style="221" customWidth="1"/>
    <col min="8" max="8" width="11.42578125" style="221" customWidth="1"/>
    <col min="9" max="10" width="20.140625" style="221" customWidth="1"/>
    <col min="11" max="11" width="20.140625" style="221" hidden="1" customWidth="1"/>
    <col min="12" max="12" width="9.28515625" style="221" customWidth="1"/>
    <col min="13" max="13" width="10.85546875" style="221" hidden="1" customWidth="1"/>
    <col min="14" max="14" width="9.28515625" style="221" hidden="1"/>
    <col min="15" max="20" width="14.140625" style="221" hidden="1" customWidth="1"/>
    <col min="21" max="21" width="16.28515625" style="221" hidden="1" customWidth="1"/>
    <col min="22" max="22" width="12.28515625" style="221" customWidth="1"/>
    <col min="23" max="23" width="16.28515625" style="221" customWidth="1"/>
    <col min="24" max="24" width="12.28515625" style="221" customWidth="1"/>
    <col min="25" max="25" width="15" style="221" customWidth="1"/>
    <col min="26" max="26" width="11" style="221" customWidth="1"/>
    <col min="27" max="27" width="15" style="221" customWidth="1"/>
    <col min="28" max="28" width="16.28515625" style="221" customWidth="1"/>
    <col min="29" max="29" width="11" style="221" customWidth="1"/>
    <col min="30" max="30" width="15" style="221" customWidth="1"/>
    <col min="31" max="31" width="16.28515625" style="221" customWidth="1"/>
    <col min="32" max="43" width="9.140625" style="221"/>
    <col min="44" max="65" width="9.28515625" style="221" hidden="1"/>
    <col min="66" max="16384" width="9.140625" style="221"/>
  </cols>
  <sheetData>
    <row r="2" spans="1:46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81" t="s">
        <v>82</v>
      </c>
    </row>
    <row r="3" spans="1:46" ht="6.9" customHeight="1">
      <c r="B3" s="82"/>
      <c r="C3" s="83"/>
      <c r="D3" s="83"/>
      <c r="E3" s="83"/>
      <c r="F3" s="83"/>
      <c r="G3" s="83"/>
      <c r="H3" s="83"/>
      <c r="I3" s="83"/>
      <c r="J3" s="83"/>
      <c r="K3" s="83"/>
      <c r="L3" s="84"/>
      <c r="AT3" s="81" t="s">
        <v>83</v>
      </c>
    </row>
    <row r="4" spans="1:46" ht="24.9" customHeight="1">
      <c r="B4" s="84"/>
      <c r="D4" s="85" t="s">
        <v>84</v>
      </c>
      <c r="L4" s="84"/>
      <c r="M4" s="86" t="s">
        <v>10</v>
      </c>
      <c r="AT4" s="81" t="s">
        <v>3</v>
      </c>
    </row>
    <row r="5" spans="1:46" ht="6.9" customHeight="1">
      <c r="B5" s="84"/>
      <c r="L5" s="84"/>
    </row>
    <row r="6" spans="1:46" ht="12" customHeight="1">
      <c r="B6" s="84"/>
      <c r="D6" s="220" t="s">
        <v>14</v>
      </c>
      <c r="L6" s="84"/>
    </row>
    <row r="7" spans="1:46" ht="16.5" customHeight="1">
      <c r="B7" s="84"/>
      <c r="E7" s="261" t="str">
        <f>'Rekapitulace stavby'!K6</f>
        <v>ZŠ Bílá - Rekonstrukce venkovního sportoviště, Praha 6</v>
      </c>
      <c r="F7" s="262"/>
      <c r="G7" s="262"/>
      <c r="H7" s="262"/>
      <c r="L7" s="84"/>
    </row>
    <row r="8" spans="1:46" s="89" customFormat="1" ht="12" customHeight="1">
      <c r="A8" s="219"/>
      <c r="B8" s="87"/>
      <c r="C8" s="219"/>
      <c r="D8" s="220" t="s">
        <v>85</v>
      </c>
      <c r="E8" s="219"/>
      <c r="F8" s="219"/>
      <c r="G8" s="219"/>
      <c r="H8" s="219"/>
      <c r="I8" s="219"/>
      <c r="J8" s="219"/>
      <c r="K8" s="219"/>
      <c r="L8" s="88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</row>
    <row r="9" spans="1:46" s="89" customFormat="1" ht="16.5" customHeight="1">
      <c r="A9" s="219"/>
      <c r="B9" s="87"/>
      <c r="C9" s="219"/>
      <c r="D9" s="219"/>
      <c r="E9" s="259" t="s">
        <v>86</v>
      </c>
      <c r="F9" s="260"/>
      <c r="G9" s="260"/>
      <c r="H9" s="260"/>
      <c r="I9" s="219"/>
      <c r="J9" s="219"/>
      <c r="K9" s="219"/>
      <c r="L9" s="88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</row>
    <row r="10" spans="1:46" s="89" customFormat="1">
      <c r="A10" s="219"/>
      <c r="B10" s="87"/>
      <c r="C10" s="219"/>
      <c r="D10" s="219"/>
      <c r="E10" s="219"/>
      <c r="F10" s="219"/>
      <c r="G10" s="219"/>
      <c r="H10" s="219"/>
      <c r="I10" s="219"/>
      <c r="J10" s="219"/>
      <c r="K10" s="219"/>
      <c r="L10" s="88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</row>
    <row r="11" spans="1:46" s="89" customFormat="1" ht="12" customHeight="1">
      <c r="A11" s="219"/>
      <c r="B11" s="87"/>
      <c r="C11" s="219"/>
      <c r="D11" s="220" t="s">
        <v>16</v>
      </c>
      <c r="E11" s="219"/>
      <c r="F11" s="222" t="s">
        <v>1</v>
      </c>
      <c r="G11" s="219"/>
      <c r="H11" s="219"/>
      <c r="I11" s="220" t="s">
        <v>17</v>
      </c>
      <c r="J11" s="222" t="s">
        <v>1</v>
      </c>
      <c r="K11" s="219"/>
      <c r="L11" s="88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</row>
    <row r="12" spans="1:46" s="89" customFormat="1" ht="12" customHeight="1">
      <c r="A12" s="219"/>
      <c r="B12" s="87"/>
      <c r="C12" s="219"/>
      <c r="D12" s="220" t="s">
        <v>18</v>
      </c>
      <c r="E12" s="219"/>
      <c r="F12" s="222" t="s">
        <v>19</v>
      </c>
      <c r="G12" s="219"/>
      <c r="H12" s="219"/>
      <c r="I12" s="220" t="s">
        <v>20</v>
      </c>
      <c r="J12" s="90" t="str">
        <f>'Rekapitulace stavby'!AN8</f>
        <v>26. 8. 2020</v>
      </c>
      <c r="K12" s="219"/>
      <c r="L12" s="88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</row>
    <row r="13" spans="1:46" s="89" customFormat="1" ht="10.8" customHeight="1">
      <c r="A13" s="219"/>
      <c r="B13" s="87"/>
      <c r="C13" s="219"/>
      <c r="D13" s="219"/>
      <c r="E13" s="219"/>
      <c r="F13" s="219"/>
      <c r="G13" s="219"/>
      <c r="H13" s="219"/>
      <c r="I13" s="219"/>
      <c r="J13" s="219"/>
      <c r="K13" s="219"/>
      <c r="L13" s="88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</row>
    <row r="14" spans="1:46" s="89" customFormat="1" ht="12" customHeight="1">
      <c r="A14" s="219"/>
      <c r="B14" s="87"/>
      <c r="C14" s="219"/>
      <c r="D14" s="220" t="s">
        <v>22</v>
      </c>
      <c r="E14" s="219"/>
      <c r="F14" s="80"/>
      <c r="G14" s="80"/>
      <c r="H14" s="80"/>
      <c r="I14" s="220" t="s">
        <v>23</v>
      </c>
      <c r="J14" s="222" t="str">
        <f>IF('Rekapitulace stavby'!AN10="","",'Rekapitulace stavby'!AN10)</f>
        <v/>
      </c>
      <c r="K14" s="219"/>
      <c r="L14" s="88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</row>
    <row r="15" spans="1:46" s="89" customFormat="1" ht="18" customHeight="1">
      <c r="A15" s="219"/>
      <c r="B15" s="87"/>
      <c r="C15" s="219"/>
      <c r="D15" s="219"/>
      <c r="E15" s="222" t="str">
        <f>IF('Rekapitulace stavby'!E11="","",'Rekapitulace stavby'!E11)</f>
        <v xml:space="preserve"> </v>
      </c>
      <c r="F15" s="219"/>
      <c r="G15" s="219"/>
      <c r="H15" s="219"/>
      <c r="I15" s="220" t="s">
        <v>25</v>
      </c>
      <c r="J15" s="222" t="str">
        <f>IF('Rekapitulace stavby'!AN11="","",'Rekapitulace stavby'!AN11)</f>
        <v/>
      </c>
      <c r="K15" s="219"/>
      <c r="L15" s="88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</row>
    <row r="16" spans="1:46" s="89" customFormat="1" ht="6.9" customHeight="1">
      <c r="A16" s="219"/>
      <c r="B16" s="87"/>
      <c r="C16" s="219"/>
      <c r="D16" s="219"/>
      <c r="E16" s="219"/>
      <c r="F16" s="219"/>
      <c r="G16" s="219"/>
      <c r="H16" s="219"/>
      <c r="I16" s="219"/>
      <c r="J16" s="219"/>
      <c r="K16" s="219"/>
      <c r="L16" s="88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</row>
    <row r="17" spans="1:31" s="89" customFormat="1" ht="12" customHeight="1">
      <c r="A17" s="219"/>
      <c r="B17" s="87"/>
      <c r="C17" s="219"/>
      <c r="D17" s="220" t="s">
        <v>26</v>
      </c>
      <c r="E17" s="219"/>
      <c r="F17" s="80"/>
      <c r="G17" s="80"/>
      <c r="H17" s="80"/>
      <c r="I17" s="220" t="s">
        <v>23</v>
      </c>
      <c r="J17" s="78" t="str">
        <f>'Rekapitulace stavby'!AN13</f>
        <v/>
      </c>
      <c r="K17" s="219"/>
      <c r="L17" s="88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</row>
    <row r="18" spans="1:31" s="89" customFormat="1" ht="18" customHeight="1">
      <c r="A18" s="219"/>
      <c r="B18" s="87"/>
      <c r="C18" s="219"/>
      <c r="D18" s="219"/>
      <c r="E18" s="265" t="str">
        <f>'Rekapitulace stavby'!E14</f>
        <v xml:space="preserve"> </v>
      </c>
      <c r="F18" s="265"/>
      <c r="G18" s="265"/>
      <c r="H18" s="265"/>
      <c r="I18" s="220" t="s">
        <v>25</v>
      </c>
      <c r="J18" s="78" t="str">
        <f>'Rekapitulace stavby'!AN14</f>
        <v/>
      </c>
      <c r="K18" s="219"/>
      <c r="L18" s="88"/>
      <c r="S18" s="219"/>
      <c r="T18" s="219"/>
      <c r="U18" s="219"/>
      <c r="V18" s="219"/>
      <c r="W18" s="219"/>
      <c r="X18" s="219"/>
      <c r="Y18" s="219"/>
      <c r="Z18" s="219"/>
      <c r="AA18" s="219"/>
      <c r="AB18" s="219"/>
      <c r="AC18" s="219"/>
      <c r="AD18" s="219"/>
      <c r="AE18" s="219"/>
    </row>
    <row r="19" spans="1:31" s="89" customFormat="1" ht="6.9" customHeight="1">
      <c r="A19" s="219"/>
      <c r="B19" s="87"/>
      <c r="C19" s="219"/>
      <c r="D19" s="219"/>
      <c r="E19" s="219"/>
      <c r="F19" s="219"/>
      <c r="G19" s="219"/>
      <c r="H19" s="219"/>
      <c r="I19" s="219"/>
      <c r="J19" s="219"/>
      <c r="K19" s="219"/>
      <c r="L19" s="88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</row>
    <row r="20" spans="1:31" s="89" customFormat="1" ht="12" customHeight="1">
      <c r="A20" s="219"/>
      <c r="B20" s="87"/>
      <c r="C20" s="219"/>
      <c r="D20" s="220" t="s">
        <v>27</v>
      </c>
      <c r="E20" s="219"/>
      <c r="F20" s="219"/>
      <c r="G20" s="219"/>
      <c r="H20" s="219"/>
      <c r="I20" s="220" t="s">
        <v>23</v>
      </c>
      <c r="J20" s="222" t="s">
        <v>1</v>
      </c>
      <c r="K20" s="219"/>
      <c r="L20" s="88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</row>
    <row r="21" spans="1:31" s="89" customFormat="1" ht="18" customHeight="1">
      <c r="A21" s="219"/>
      <c r="B21" s="87"/>
      <c r="C21" s="219"/>
      <c r="D21" s="219"/>
      <c r="E21" s="222" t="s">
        <v>28</v>
      </c>
      <c r="F21" s="219"/>
      <c r="G21" s="219"/>
      <c r="H21" s="219"/>
      <c r="I21" s="220" t="s">
        <v>25</v>
      </c>
      <c r="J21" s="222" t="s">
        <v>1</v>
      </c>
      <c r="K21" s="219"/>
      <c r="L21" s="88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</row>
    <row r="22" spans="1:31" s="89" customFormat="1" ht="6.9" customHeight="1">
      <c r="A22" s="219"/>
      <c r="B22" s="87"/>
      <c r="C22" s="219"/>
      <c r="D22" s="219"/>
      <c r="E22" s="219"/>
      <c r="F22" s="219"/>
      <c r="G22" s="219"/>
      <c r="H22" s="219"/>
      <c r="I22" s="219"/>
      <c r="J22" s="219"/>
      <c r="K22" s="219"/>
      <c r="L22" s="88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</row>
    <row r="23" spans="1:31" s="89" customFormat="1" ht="12" customHeight="1">
      <c r="A23" s="219"/>
      <c r="B23" s="87"/>
      <c r="C23" s="219"/>
      <c r="D23" s="220" t="s">
        <v>30</v>
      </c>
      <c r="E23" s="219"/>
      <c r="F23" s="219"/>
      <c r="G23" s="219"/>
      <c r="H23" s="219"/>
      <c r="I23" s="220" t="s">
        <v>23</v>
      </c>
      <c r="J23" s="222" t="s">
        <v>1</v>
      </c>
      <c r="K23" s="219"/>
      <c r="L23" s="88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</row>
    <row r="24" spans="1:31" s="89" customFormat="1" ht="18" customHeight="1">
      <c r="A24" s="219"/>
      <c r="B24" s="87"/>
      <c r="C24" s="219"/>
      <c r="D24" s="219"/>
      <c r="E24" s="222" t="s">
        <v>31</v>
      </c>
      <c r="F24" s="219"/>
      <c r="G24" s="219"/>
      <c r="H24" s="219"/>
      <c r="I24" s="220" t="s">
        <v>25</v>
      </c>
      <c r="J24" s="222" t="s">
        <v>1</v>
      </c>
      <c r="K24" s="219"/>
      <c r="L24" s="88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</row>
    <row r="25" spans="1:31" s="89" customFormat="1" ht="6.9" customHeight="1">
      <c r="A25" s="219"/>
      <c r="B25" s="87"/>
      <c r="C25" s="219"/>
      <c r="D25" s="219"/>
      <c r="E25" s="219"/>
      <c r="F25" s="219"/>
      <c r="G25" s="219"/>
      <c r="H25" s="219"/>
      <c r="I25" s="219"/>
      <c r="J25" s="219"/>
      <c r="K25" s="219"/>
      <c r="L25" s="88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</row>
    <row r="26" spans="1:31" s="89" customFormat="1" ht="12" customHeight="1">
      <c r="A26" s="219"/>
      <c r="B26" s="87"/>
      <c r="C26" s="219"/>
      <c r="D26" s="220" t="s">
        <v>32</v>
      </c>
      <c r="E26" s="219"/>
      <c r="F26" s="219"/>
      <c r="G26" s="219"/>
      <c r="H26" s="219"/>
      <c r="I26" s="219"/>
      <c r="J26" s="219"/>
      <c r="K26" s="219"/>
      <c r="L26" s="88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</row>
    <row r="27" spans="1:31" s="94" customFormat="1" ht="16.5" customHeight="1">
      <c r="A27" s="91"/>
      <c r="B27" s="92"/>
      <c r="C27" s="91"/>
      <c r="D27" s="91"/>
      <c r="E27" s="266" t="s">
        <v>1</v>
      </c>
      <c r="F27" s="266"/>
      <c r="G27" s="266"/>
      <c r="H27" s="26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89" customFormat="1" ht="6.9" customHeight="1">
      <c r="A28" s="219"/>
      <c r="B28" s="87"/>
      <c r="C28" s="219"/>
      <c r="D28" s="219"/>
      <c r="E28" s="219"/>
      <c r="F28" s="219"/>
      <c r="G28" s="219"/>
      <c r="H28" s="219"/>
      <c r="I28" s="219"/>
      <c r="J28" s="219"/>
      <c r="K28" s="219"/>
      <c r="L28" s="88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</row>
    <row r="29" spans="1:31" s="89" customFormat="1" ht="6.9" customHeight="1">
      <c r="A29" s="219"/>
      <c r="B29" s="87"/>
      <c r="C29" s="219"/>
      <c r="D29" s="95"/>
      <c r="E29" s="95"/>
      <c r="F29" s="95"/>
      <c r="G29" s="95"/>
      <c r="H29" s="95"/>
      <c r="I29" s="95"/>
      <c r="J29" s="95"/>
      <c r="K29" s="95"/>
      <c r="L29" s="88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</row>
    <row r="30" spans="1:31" s="89" customFormat="1" ht="25.35" customHeight="1">
      <c r="A30" s="219"/>
      <c r="B30" s="87"/>
      <c r="C30" s="219"/>
      <c r="D30" s="96" t="s">
        <v>33</v>
      </c>
      <c r="E30" s="219"/>
      <c r="F30" s="219"/>
      <c r="G30" s="219"/>
      <c r="H30" s="219"/>
      <c r="I30" s="219"/>
      <c r="J30" s="97">
        <f>ROUND(J135, 2)</f>
        <v>0</v>
      </c>
      <c r="K30" s="219"/>
      <c r="L30" s="88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</row>
    <row r="31" spans="1:31" s="89" customFormat="1" ht="6.9" customHeight="1">
      <c r="A31" s="219"/>
      <c r="B31" s="87"/>
      <c r="C31" s="219"/>
      <c r="D31" s="95"/>
      <c r="E31" s="95"/>
      <c r="F31" s="95"/>
      <c r="G31" s="95"/>
      <c r="H31" s="95"/>
      <c r="I31" s="95"/>
      <c r="J31" s="95"/>
      <c r="K31" s="95"/>
      <c r="L31" s="88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</row>
    <row r="32" spans="1:31" s="89" customFormat="1" ht="14.4" customHeight="1">
      <c r="A32" s="219"/>
      <c r="B32" s="87"/>
      <c r="C32" s="219"/>
      <c r="D32" s="219"/>
      <c r="E32" s="219"/>
      <c r="F32" s="98" t="s">
        <v>35</v>
      </c>
      <c r="G32" s="219"/>
      <c r="H32" s="219"/>
      <c r="I32" s="98" t="s">
        <v>34</v>
      </c>
      <c r="J32" s="98" t="s">
        <v>36</v>
      </c>
      <c r="K32" s="219"/>
      <c r="L32" s="88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</row>
    <row r="33" spans="1:31" s="89" customFormat="1" ht="14.4" customHeight="1">
      <c r="A33" s="219"/>
      <c r="B33" s="87"/>
      <c r="C33" s="219"/>
      <c r="D33" s="99" t="s">
        <v>37</v>
      </c>
      <c r="E33" s="220" t="s">
        <v>38</v>
      </c>
      <c r="F33" s="100">
        <f>ROUND((SUM(BE135:BE303)),  2)</f>
        <v>0</v>
      </c>
      <c r="G33" s="219"/>
      <c r="H33" s="219"/>
      <c r="I33" s="101">
        <v>0.21</v>
      </c>
      <c r="J33" s="100">
        <f>ROUND(((SUM(BE135:BE303))*I33),  2)</f>
        <v>0</v>
      </c>
      <c r="K33" s="219"/>
      <c r="L33" s="88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</row>
    <row r="34" spans="1:31" s="89" customFormat="1" ht="14.4" customHeight="1">
      <c r="A34" s="219"/>
      <c r="B34" s="87"/>
      <c r="C34" s="219"/>
      <c r="D34" s="219"/>
      <c r="E34" s="220" t="s">
        <v>39</v>
      </c>
      <c r="F34" s="100">
        <f>ROUND((SUM(BF135:BF303)),  2)</f>
        <v>0</v>
      </c>
      <c r="G34" s="219"/>
      <c r="H34" s="219"/>
      <c r="I34" s="101">
        <v>0.15</v>
      </c>
      <c r="J34" s="100">
        <f>ROUND(((SUM(BF135:BF303))*I34),  2)</f>
        <v>0</v>
      </c>
      <c r="K34" s="219"/>
      <c r="L34" s="88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</row>
    <row r="35" spans="1:31" s="89" customFormat="1" ht="14.4" hidden="1" customHeight="1">
      <c r="A35" s="219"/>
      <c r="B35" s="87"/>
      <c r="C35" s="219"/>
      <c r="D35" s="219"/>
      <c r="E35" s="220" t="s">
        <v>40</v>
      </c>
      <c r="F35" s="100">
        <f>ROUND((SUM(BG135:BG303)),  2)</f>
        <v>0</v>
      </c>
      <c r="G35" s="219"/>
      <c r="H35" s="219"/>
      <c r="I35" s="101">
        <v>0.21</v>
      </c>
      <c r="J35" s="100">
        <f>0</f>
        <v>0</v>
      </c>
      <c r="K35" s="219"/>
      <c r="L35" s="88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</row>
    <row r="36" spans="1:31" s="89" customFormat="1" ht="14.4" hidden="1" customHeight="1">
      <c r="A36" s="219"/>
      <c r="B36" s="87"/>
      <c r="C36" s="219"/>
      <c r="D36" s="219"/>
      <c r="E36" s="220" t="s">
        <v>41</v>
      </c>
      <c r="F36" s="100">
        <f>ROUND((SUM(BH135:BH303)),  2)</f>
        <v>0</v>
      </c>
      <c r="G36" s="219"/>
      <c r="H36" s="219"/>
      <c r="I36" s="101">
        <v>0.15</v>
      </c>
      <c r="J36" s="100">
        <f>0</f>
        <v>0</v>
      </c>
      <c r="K36" s="219"/>
      <c r="L36" s="88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</row>
    <row r="37" spans="1:31" s="89" customFormat="1" ht="14.4" hidden="1" customHeight="1">
      <c r="A37" s="219"/>
      <c r="B37" s="87"/>
      <c r="C37" s="219"/>
      <c r="D37" s="219"/>
      <c r="E37" s="220" t="s">
        <v>42</v>
      </c>
      <c r="F37" s="100">
        <f>ROUND((SUM(BI135:BI303)),  2)</f>
        <v>0</v>
      </c>
      <c r="G37" s="219"/>
      <c r="H37" s="219"/>
      <c r="I37" s="101">
        <v>0</v>
      </c>
      <c r="J37" s="100">
        <f>0</f>
        <v>0</v>
      </c>
      <c r="K37" s="219"/>
      <c r="L37" s="88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</row>
    <row r="38" spans="1:31" s="89" customFormat="1" ht="6.9" customHeight="1">
      <c r="A38" s="219"/>
      <c r="B38" s="87"/>
      <c r="C38" s="219"/>
      <c r="D38" s="219"/>
      <c r="E38" s="219"/>
      <c r="F38" s="219"/>
      <c r="G38" s="219"/>
      <c r="H38" s="219"/>
      <c r="I38" s="219"/>
      <c r="J38" s="219"/>
      <c r="K38" s="219"/>
      <c r="L38" s="88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</row>
    <row r="39" spans="1:31" s="89" customFormat="1" ht="25.35" customHeight="1">
      <c r="A39" s="219"/>
      <c r="B39" s="87"/>
      <c r="C39" s="102"/>
      <c r="D39" s="103" t="s">
        <v>43</v>
      </c>
      <c r="E39" s="104"/>
      <c r="F39" s="104"/>
      <c r="G39" s="105" t="s">
        <v>44</v>
      </c>
      <c r="H39" s="106" t="s">
        <v>45</v>
      </c>
      <c r="I39" s="104"/>
      <c r="J39" s="107">
        <f>SUM(J30:J37)</f>
        <v>0</v>
      </c>
      <c r="K39" s="108"/>
      <c r="L39" s="88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</row>
    <row r="40" spans="1:31" s="89" customFormat="1" ht="14.4" customHeight="1">
      <c r="A40" s="219"/>
      <c r="B40" s="87"/>
      <c r="C40" s="219"/>
      <c r="D40" s="219"/>
      <c r="E40" s="219"/>
      <c r="F40" s="219"/>
      <c r="G40" s="219"/>
      <c r="H40" s="219"/>
      <c r="I40" s="219"/>
      <c r="J40" s="219"/>
      <c r="K40" s="219"/>
      <c r="L40" s="88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</row>
    <row r="41" spans="1:31" ht="14.4" customHeight="1">
      <c r="B41" s="84"/>
      <c r="L41" s="84"/>
    </row>
    <row r="42" spans="1:31" ht="14.4" customHeight="1">
      <c r="B42" s="84"/>
      <c r="L42" s="84"/>
    </row>
    <row r="43" spans="1:31" ht="14.4" customHeight="1">
      <c r="B43" s="84"/>
      <c r="L43" s="84"/>
    </row>
    <row r="44" spans="1:31" ht="14.4" customHeight="1">
      <c r="B44" s="84"/>
      <c r="L44" s="84"/>
    </row>
    <row r="45" spans="1:31" ht="14.4" customHeight="1">
      <c r="B45" s="84"/>
      <c r="L45" s="84"/>
    </row>
    <row r="46" spans="1:31" ht="14.4" customHeight="1">
      <c r="B46" s="84"/>
      <c r="L46" s="84"/>
    </row>
    <row r="47" spans="1:31" ht="14.4" customHeight="1">
      <c r="B47" s="84"/>
      <c r="L47" s="84"/>
    </row>
    <row r="48" spans="1:31" ht="14.4" customHeight="1">
      <c r="B48" s="84"/>
      <c r="L48" s="84"/>
    </row>
    <row r="49" spans="1:31" ht="14.4" customHeight="1">
      <c r="B49" s="84"/>
      <c r="L49" s="84"/>
    </row>
    <row r="50" spans="1:31" s="89" customFormat="1" ht="14.4" customHeight="1">
      <c r="B50" s="88"/>
      <c r="D50" s="109" t="s">
        <v>46</v>
      </c>
      <c r="E50" s="110"/>
      <c r="F50" s="110"/>
      <c r="G50" s="109" t="s">
        <v>47</v>
      </c>
      <c r="H50" s="110"/>
      <c r="I50" s="110"/>
      <c r="J50" s="110"/>
      <c r="K50" s="110"/>
      <c r="L50" s="88"/>
    </row>
    <row r="51" spans="1:31">
      <c r="B51" s="84"/>
      <c r="L51" s="84"/>
    </row>
    <row r="52" spans="1:31">
      <c r="B52" s="84"/>
      <c r="L52" s="84"/>
    </row>
    <row r="53" spans="1:31">
      <c r="B53" s="84"/>
      <c r="L53" s="84"/>
    </row>
    <row r="54" spans="1:31">
      <c r="B54" s="84"/>
      <c r="L54" s="84"/>
    </row>
    <row r="55" spans="1:31">
      <c r="B55" s="84"/>
      <c r="L55" s="84"/>
    </row>
    <row r="56" spans="1:31">
      <c r="B56" s="84"/>
      <c r="L56" s="84"/>
    </row>
    <row r="57" spans="1:31">
      <c r="B57" s="84"/>
      <c r="L57" s="84"/>
    </row>
    <row r="58" spans="1:31">
      <c r="B58" s="84"/>
      <c r="L58" s="84"/>
    </row>
    <row r="59" spans="1:31">
      <c r="B59" s="84"/>
      <c r="L59" s="84"/>
    </row>
    <row r="60" spans="1:31">
      <c r="B60" s="84"/>
      <c r="L60" s="84"/>
    </row>
    <row r="61" spans="1:31" s="89" customFormat="1" ht="13.2">
      <c r="A61" s="219"/>
      <c r="B61" s="87"/>
      <c r="C61" s="219"/>
      <c r="D61" s="111" t="s">
        <v>48</v>
      </c>
      <c r="E61" s="112"/>
      <c r="F61" s="113" t="s">
        <v>49</v>
      </c>
      <c r="G61" s="111" t="s">
        <v>48</v>
      </c>
      <c r="H61" s="112"/>
      <c r="I61" s="112"/>
      <c r="J61" s="114" t="s">
        <v>49</v>
      </c>
      <c r="K61" s="112"/>
      <c r="L61" s="88"/>
      <c r="S61" s="219"/>
      <c r="T61" s="219"/>
      <c r="U61" s="219"/>
      <c r="V61" s="219"/>
      <c r="W61" s="219"/>
      <c r="X61" s="219"/>
      <c r="Y61" s="219"/>
      <c r="Z61" s="219"/>
      <c r="AA61" s="219"/>
      <c r="AB61" s="219"/>
      <c r="AC61" s="219"/>
      <c r="AD61" s="219"/>
      <c r="AE61" s="219"/>
    </row>
    <row r="62" spans="1:31">
      <c r="B62" s="84"/>
      <c r="L62" s="84"/>
    </row>
    <row r="63" spans="1:31">
      <c r="B63" s="84"/>
      <c r="L63" s="84"/>
    </row>
    <row r="64" spans="1:31">
      <c r="B64" s="84"/>
      <c r="L64" s="84"/>
    </row>
    <row r="65" spans="1:31" s="89" customFormat="1" ht="13.2">
      <c r="A65" s="219"/>
      <c r="B65" s="87"/>
      <c r="C65" s="219"/>
      <c r="D65" s="109" t="s">
        <v>50</v>
      </c>
      <c r="E65" s="115"/>
      <c r="F65" s="115"/>
      <c r="G65" s="109" t="s">
        <v>51</v>
      </c>
      <c r="H65" s="115"/>
      <c r="I65" s="115"/>
      <c r="J65" s="115"/>
      <c r="K65" s="115"/>
      <c r="L65" s="88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</row>
    <row r="66" spans="1:31">
      <c r="B66" s="84"/>
      <c r="L66" s="84"/>
    </row>
    <row r="67" spans="1:31">
      <c r="B67" s="84"/>
      <c r="L67" s="84"/>
    </row>
    <row r="68" spans="1:31">
      <c r="B68" s="84"/>
      <c r="L68" s="84"/>
    </row>
    <row r="69" spans="1:31">
      <c r="B69" s="84"/>
      <c r="L69" s="84"/>
    </row>
    <row r="70" spans="1:31">
      <c r="B70" s="84"/>
      <c r="L70" s="84"/>
    </row>
    <row r="71" spans="1:31">
      <c r="B71" s="84"/>
      <c r="L71" s="84"/>
    </row>
    <row r="72" spans="1:31">
      <c r="B72" s="84"/>
      <c r="L72" s="84"/>
    </row>
    <row r="73" spans="1:31">
      <c r="B73" s="84"/>
      <c r="L73" s="84"/>
    </row>
    <row r="74" spans="1:31">
      <c r="B74" s="84"/>
      <c r="L74" s="84"/>
    </row>
    <row r="75" spans="1:31">
      <c r="B75" s="84"/>
      <c r="L75" s="84"/>
    </row>
    <row r="76" spans="1:31" s="89" customFormat="1" ht="13.2">
      <c r="A76" s="219"/>
      <c r="B76" s="87"/>
      <c r="C76" s="219"/>
      <c r="D76" s="111" t="s">
        <v>48</v>
      </c>
      <c r="E76" s="112"/>
      <c r="F76" s="113" t="s">
        <v>49</v>
      </c>
      <c r="G76" s="111" t="s">
        <v>48</v>
      </c>
      <c r="H76" s="112"/>
      <c r="I76" s="112"/>
      <c r="J76" s="114" t="s">
        <v>49</v>
      </c>
      <c r="K76" s="112"/>
      <c r="L76" s="88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</row>
    <row r="77" spans="1:31" s="89" customFormat="1" ht="14.4" customHeight="1">
      <c r="A77" s="219"/>
      <c r="B77" s="116"/>
      <c r="C77" s="117"/>
      <c r="D77" s="117"/>
      <c r="E77" s="117"/>
      <c r="F77" s="117"/>
      <c r="G77" s="117"/>
      <c r="H77" s="117"/>
      <c r="I77" s="117"/>
      <c r="J77" s="117"/>
      <c r="K77" s="117"/>
      <c r="L77" s="88"/>
      <c r="S77" s="219"/>
      <c r="T77" s="219"/>
      <c r="U77" s="219"/>
      <c r="V77" s="219"/>
      <c r="W77" s="219"/>
      <c r="X77" s="219"/>
      <c r="Y77" s="219"/>
      <c r="Z77" s="219"/>
      <c r="AA77" s="219"/>
      <c r="AB77" s="219"/>
      <c r="AC77" s="219"/>
      <c r="AD77" s="219"/>
      <c r="AE77" s="219"/>
    </row>
    <row r="81" spans="1:47" s="89" customFormat="1" ht="6.9" customHeight="1">
      <c r="A81" s="219"/>
      <c r="B81" s="118"/>
      <c r="C81" s="119"/>
      <c r="D81" s="119"/>
      <c r="E81" s="119"/>
      <c r="F81" s="119"/>
      <c r="G81" s="119"/>
      <c r="H81" s="119"/>
      <c r="I81" s="119"/>
      <c r="J81" s="119"/>
      <c r="K81" s="119"/>
      <c r="L81" s="88"/>
      <c r="S81" s="219"/>
      <c r="T81" s="219"/>
      <c r="U81" s="219"/>
      <c r="V81" s="219"/>
      <c r="W81" s="219"/>
      <c r="X81" s="219"/>
      <c r="Y81" s="219"/>
      <c r="Z81" s="219"/>
      <c r="AA81" s="219"/>
      <c r="AB81" s="219"/>
      <c r="AC81" s="219"/>
      <c r="AD81" s="219"/>
      <c r="AE81" s="219"/>
    </row>
    <row r="82" spans="1:47" s="89" customFormat="1" ht="24.9" customHeight="1">
      <c r="A82" s="219"/>
      <c r="B82" s="87"/>
      <c r="C82" s="85" t="s">
        <v>87</v>
      </c>
      <c r="D82" s="219"/>
      <c r="E82" s="219"/>
      <c r="F82" s="219"/>
      <c r="G82" s="219"/>
      <c r="H82" s="219"/>
      <c r="I82" s="219"/>
      <c r="J82" s="219"/>
      <c r="K82" s="219"/>
      <c r="L82" s="88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</row>
    <row r="83" spans="1:47" s="89" customFormat="1" ht="6.9" customHeight="1">
      <c r="A83" s="219"/>
      <c r="B83" s="87"/>
      <c r="C83" s="219"/>
      <c r="D83" s="219"/>
      <c r="E83" s="219"/>
      <c r="F83" s="219"/>
      <c r="G83" s="219"/>
      <c r="H83" s="219"/>
      <c r="I83" s="219"/>
      <c r="J83" s="219"/>
      <c r="K83" s="219"/>
      <c r="L83" s="88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</row>
    <row r="84" spans="1:47" s="89" customFormat="1" ht="12" customHeight="1">
      <c r="A84" s="219"/>
      <c r="B84" s="87"/>
      <c r="C84" s="220" t="s">
        <v>14</v>
      </c>
      <c r="D84" s="219"/>
      <c r="E84" s="219"/>
      <c r="F84" s="219"/>
      <c r="G84" s="219"/>
      <c r="H84" s="219"/>
      <c r="I84" s="219"/>
      <c r="J84" s="219"/>
      <c r="K84" s="219"/>
      <c r="L84" s="88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</row>
    <row r="85" spans="1:47" s="89" customFormat="1" ht="16.5" customHeight="1">
      <c r="A85" s="219"/>
      <c r="B85" s="87"/>
      <c r="C85" s="219"/>
      <c r="D85" s="219"/>
      <c r="E85" s="261" t="str">
        <f>E7</f>
        <v>ZŠ Bílá - Rekonstrukce venkovního sportoviště, Praha 6</v>
      </c>
      <c r="F85" s="262"/>
      <c r="G85" s="262"/>
      <c r="H85" s="262"/>
      <c r="I85" s="219"/>
      <c r="J85" s="219"/>
      <c r="K85" s="219"/>
      <c r="L85" s="88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</row>
    <row r="86" spans="1:47" s="89" customFormat="1" ht="12" customHeight="1">
      <c r="A86" s="219"/>
      <c r="B86" s="87"/>
      <c r="C86" s="220" t="s">
        <v>85</v>
      </c>
      <c r="D86" s="219"/>
      <c r="E86" s="219"/>
      <c r="F86" s="219"/>
      <c r="G86" s="219"/>
      <c r="H86" s="219"/>
      <c r="I86" s="219"/>
      <c r="J86" s="219"/>
      <c r="K86" s="219"/>
      <c r="L86" s="88"/>
      <c r="S86" s="219"/>
      <c r="T86" s="219"/>
      <c r="U86" s="219"/>
      <c r="V86" s="219"/>
      <c r="W86" s="219"/>
      <c r="X86" s="219"/>
      <c r="Y86" s="219"/>
      <c r="Z86" s="219"/>
      <c r="AA86" s="219"/>
      <c r="AB86" s="219"/>
      <c r="AC86" s="219"/>
      <c r="AD86" s="219"/>
      <c r="AE86" s="219"/>
    </row>
    <row r="87" spans="1:47" s="89" customFormat="1" ht="16.5" customHeight="1">
      <c r="A87" s="219"/>
      <c r="B87" s="87"/>
      <c r="C87" s="219"/>
      <c r="D87" s="219"/>
      <c r="E87" s="259" t="str">
        <f>E9</f>
        <v>SO - 02 - Dětské hřiště</v>
      </c>
      <c r="F87" s="260"/>
      <c r="G87" s="260"/>
      <c r="H87" s="260"/>
      <c r="I87" s="219"/>
      <c r="J87" s="219"/>
      <c r="K87" s="219"/>
      <c r="L87" s="88"/>
      <c r="S87" s="219"/>
      <c r="T87" s="219"/>
      <c r="U87" s="219"/>
      <c r="V87" s="219"/>
      <c r="W87" s="219"/>
      <c r="X87" s="219"/>
      <c r="Y87" s="219"/>
      <c r="Z87" s="219"/>
      <c r="AA87" s="219"/>
      <c r="AB87" s="219"/>
      <c r="AC87" s="219"/>
      <c r="AD87" s="219"/>
      <c r="AE87" s="219"/>
    </row>
    <row r="88" spans="1:47" s="89" customFormat="1" ht="6.9" customHeight="1">
      <c r="A88" s="219"/>
      <c r="B88" s="87"/>
      <c r="C88" s="219"/>
      <c r="D88" s="219"/>
      <c r="E88" s="219"/>
      <c r="F88" s="219"/>
      <c r="G88" s="219"/>
      <c r="H88" s="219"/>
      <c r="I88" s="219"/>
      <c r="J88" s="219"/>
      <c r="K88" s="219"/>
      <c r="L88" s="88"/>
      <c r="S88" s="219"/>
      <c r="T88" s="219"/>
      <c r="U88" s="219"/>
      <c r="V88" s="219"/>
      <c r="W88" s="219"/>
      <c r="X88" s="219"/>
      <c r="Y88" s="219"/>
      <c r="Z88" s="219"/>
      <c r="AA88" s="219"/>
      <c r="AB88" s="219"/>
      <c r="AC88" s="219"/>
      <c r="AD88" s="219"/>
      <c r="AE88" s="219"/>
    </row>
    <row r="89" spans="1:47" s="89" customFormat="1" ht="12" customHeight="1">
      <c r="A89" s="219"/>
      <c r="B89" s="87"/>
      <c r="C89" s="220" t="s">
        <v>18</v>
      </c>
      <c r="D89" s="219"/>
      <c r="E89" s="219"/>
      <c r="F89" s="222" t="str">
        <f>F12</f>
        <v>Pozemek p.č.656 k.ú. Dejvice</v>
      </c>
      <c r="G89" s="219"/>
      <c r="H89" s="219"/>
      <c r="I89" s="220" t="s">
        <v>20</v>
      </c>
      <c r="J89" s="90" t="str">
        <f>IF(J12="","",J12)</f>
        <v>26. 8. 2020</v>
      </c>
      <c r="K89" s="219"/>
      <c r="L89" s="88"/>
      <c r="S89" s="219"/>
      <c r="T89" s="219"/>
      <c r="U89" s="219"/>
      <c r="V89" s="219"/>
      <c r="W89" s="219"/>
      <c r="X89" s="219"/>
      <c r="Y89" s="219"/>
      <c r="Z89" s="219"/>
      <c r="AA89" s="219"/>
      <c r="AB89" s="219"/>
      <c r="AC89" s="219"/>
      <c r="AD89" s="219"/>
      <c r="AE89" s="219"/>
    </row>
    <row r="90" spans="1:47" s="89" customFormat="1" ht="6.9" customHeight="1">
      <c r="A90" s="219"/>
      <c r="B90" s="87"/>
      <c r="C90" s="219"/>
      <c r="D90" s="219"/>
      <c r="E90" s="219"/>
      <c r="F90" s="219"/>
      <c r="G90" s="219"/>
      <c r="H90" s="219"/>
      <c r="I90" s="219"/>
      <c r="J90" s="219"/>
      <c r="K90" s="219"/>
      <c r="L90" s="88"/>
      <c r="S90" s="219"/>
      <c r="T90" s="219"/>
      <c r="U90" s="219"/>
      <c r="V90" s="219"/>
      <c r="W90" s="219"/>
      <c r="X90" s="219"/>
      <c r="Y90" s="219"/>
      <c r="Z90" s="219"/>
      <c r="AA90" s="219"/>
      <c r="AB90" s="219"/>
      <c r="AC90" s="219"/>
      <c r="AD90" s="219"/>
      <c r="AE90" s="219"/>
    </row>
    <row r="91" spans="1:47" s="89" customFormat="1" ht="25.65" customHeight="1">
      <c r="A91" s="219"/>
      <c r="B91" s="87"/>
      <c r="C91" s="220" t="s">
        <v>22</v>
      </c>
      <c r="D91" s="219"/>
      <c r="E91" s="219"/>
      <c r="F91" s="78" t="str">
        <f>E15</f>
        <v xml:space="preserve"> </v>
      </c>
      <c r="G91" s="80"/>
      <c r="H91" s="80"/>
      <c r="I91" s="220" t="s">
        <v>27</v>
      </c>
      <c r="J91" s="223" t="str">
        <f>E21</f>
        <v>Sportovní projekty s.r.o.</v>
      </c>
      <c r="K91" s="219"/>
      <c r="L91" s="88"/>
      <c r="S91" s="219"/>
      <c r="T91" s="219"/>
      <c r="U91" s="219"/>
      <c r="V91" s="219"/>
      <c r="W91" s="219"/>
      <c r="X91" s="219"/>
      <c r="Y91" s="219"/>
      <c r="Z91" s="219"/>
      <c r="AA91" s="219"/>
      <c r="AB91" s="219"/>
      <c r="AC91" s="219"/>
      <c r="AD91" s="219"/>
      <c r="AE91" s="219"/>
    </row>
    <row r="92" spans="1:47" s="89" customFormat="1" ht="15.15" customHeight="1">
      <c r="A92" s="219"/>
      <c r="B92" s="87"/>
      <c r="C92" s="220" t="s">
        <v>26</v>
      </c>
      <c r="D92" s="219"/>
      <c r="E92" s="219"/>
      <c r="F92" s="78" t="str">
        <f>IF(E18="","",E18)</f>
        <v xml:space="preserve"> </v>
      </c>
      <c r="G92" s="80"/>
      <c r="H92" s="80"/>
      <c r="I92" s="220" t="s">
        <v>30</v>
      </c>
      <c r="J92" s="223" t="str">
        <f>E24</f>
        <v>F.Pecka</v>
      </c>
      <c r="K92" s="219"/>
      <c r="L92" s="88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</row>
    <row r="93" spans="1:47" s="89" customFormat="1" ht="10.35" customHeight="1">
      <c r="A93" s="219"/>
      <c r="B93" s="87"/>
      <c r="C93" s="219"/>
      <c r="D93" s="219"/>
      <c r="E93" s="219"/>
      <c r="F93" s="80"/>
      <c r="G93" s="80"/>
      <c r="H93" s="80"/>
      <c r="I93" s="219"/>
      <c r="J93" s="219"/>
      <c r="K93" s="219"/>
      <c r="L93" s="88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219"/>
      <c r="AD93" s="219"/>
      <c r="AE93" s="219"/>
    </row>
    <row r="94" spans="1:47" s="89" customFormat="1" ht="29.25" customHeight="1">
      <c r="A94" s="219"/>
      <c r="B94" s="87"/>
      <c r="C94" s="120" t="s">
        <v>88</v>
      </c>
      <c r="D94" s="102"/>
      <c r="E94" s="102"/>
      <c r="F94" s="102"/>
      <c r="G94" s="102"/>
      <c r="H94" s="102"/>
      <c r="I94" s="102"/>
      <c r="J94" s="121" t="s">
        <v>89</v>
      </c>
      <c r="K94" s="102"/>
      <c r="L94" s="88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219"/>
      <c r="AD94" s="219"/>
      <c r="AE94" s="219"/>
    </row>
    <row r="95" spans="1:47" s="89" customFormat="1" ht="10.35" customHeight="1">
      <c r="A95" s="219"/>
      <c r="B95" s="87"/>
      <c r="C95" s="219"/>
      <c r="D95" s="219"/>
      <c r="E95" s="219"/>
      <c r="F95" s="219"/>
      <c r="G95" s="219"/>
      <c r="H95" s="219"/>
      <c r="I95" s="219"/>
      <c r="J95" s="219"/>
      <c r="K95" s="219"/>
      <c r="L95" s="88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</row>
    <row r="96" spans="1:47" s="89" customFormat="1" ht="22.8" customHeight="1">
      <c r="A96" s="219"/>
      <c r="B96" s="87"/>
      <c r="C96" s="122" t="s">
        <v>90</v>
      </c>
      <c r="D96" s="219"/>
      <c r="E96" s="219"/>
      <c r="F96" s="219"/>
      <c r="G96" s="219"/>
      <c r="H96" s="219"/>
      <c r="I96" s="219"/>
      <c r="J96" s="97">
        <f>J135</f>
        <v>0</v>
      </c>
      <c r="K96" s="219"/>
      <c r="L96" s="88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U96" s="81" t="s">
        <v>91</v>
      </c>
    </row>
    <row r="97" spans="2:12" s="124" customFormat="1" ht="24.9" customHeight="1">
      <c r="B97" s="123"/>
      <c r="D97" s="125" t="s">
        <v>92</v>
      </c>
      <c r="E97" s="126"/>
      <c r="F97" s="126"/>
      <c r="G97" s="126"/>
      <c r="H97" s="126"/>
      <c r="I97" s="126"/>
      <c r="J97" s="127">
        <f>J136</f>
        <v>0</v>
      </c>
      <c r="L97" s="123"/>
    </row>
    <row r="98" spans="2:12" s="129" customFormat="1" ht="19.95" customHeight="1">
      <c r="B98" s="128"/>
      <c r="D98" s="130" t="s">
        <v>93</v>
      </c>
      <c r="E98" s="131"/>
      <c r="F98" s="131"/>
      <c r="G98" s="131"/>
      <c r="H98" s="131"/>
      <c r="I98" s="131"/>
      <c r="J98" s="132">
        <f>J137</f>
        <v>0</v>
      </c>
      <c r="L98" s="128"/>
    </row>
    <row r="99" spans="2:12" s="129" customFormat="1" ht="19.95" customHeight="1">
      <c r="B99" s="128"/>
      <c r="D99" s="130" t="s">
        <v>94</v>
      </c>
      <c r="E99" s="131"/>
      <c r="F99" s="131"/>
      <c r="G99" s="131"/>
      <c r="H99" s="131"/>
      <c r="I99" s="131"/>
      <c r="J99" s="132">
        <f>J190</f>
        <v>0</v>
      </c>
      <c r="L99" s="128"/>
    </row>
    <row r="100" spans="2:12" s="129" customFormat="1" ht="19.95" customHeight="1">
      <c r="B100" s="128"/>
      <c r="D100" s="130" t="s">
        <v>95</v>
      </c>
      <c r="E100" s="131"/>
      <c r="F100" s="131"/>
      <c r="G100" s="131"/>
      <c r="H100" s="131"/>
      <c r="I100" s="131"/>
      <c r="J100" s="132">
        <f>J218</f>
        <v>0</v>
      </c>
      <c r="L100" s="128"/>
    </row>
    <row r="101" spans="2:12" s="129" customFormat="1" ht="19.95" customHeight="1">
      <c r="B101" s="128"/>
      <c r="D101" s="130" t="s">
        <v>96</v>
      </c>
      <c r="E101" s="131"/>
      <c r="F101" s="131"/>
      <c r="G101" s="131"/>
      <c r="H101" s="131"/>
      <c r="I101" s="131"/>
      <c r="J101" s="132">
        <f>J222</f>
        <v>0</v>
      </c>
      <c r="L101" s="128"/>
    </row>
    <row r="102" spans="2:12" s="129" customFormat="1" ht="19.95" customHeight="1">
      <c r="B102" s="128"/>
      <c r="D102" s="130" t="s">
        <v>97</v>
      </c>
      <c r="E102" s="131"/>
      <c r="F102" s="131"/>
      <c r="G102" s="131"/>
      <c r="H102" s="131"/>
      <c r="I102" s="131"/>
      <c r="J102" s="132">
        <f>J228</f>
        <v>0</v>
      </c>
      <c r="L102" s="128"/>
    </row>
    <row r="103" spans="2:12" s="129" customFormat="1" ht="19.95" customHeight="1">
      <c r="B103" s="128"/>
      <c r="D103" s="130" t="s">
        <v>98</v>
      </c>
      <c r="E103" s="131"/>
      <c r="F103" s="131"/>
      <c r="G103" s="131"/>
      <c r="H103" s="131"/>
      <c r="I103" s="131"/>
      <c r="J103" s="132">
        <f>J240</f>
        <v>0</v>
      </c>
      <c r="L103" s="128"/>
    </row>
    <row r="104" spans="2:12" s="129" customFormat="1" ht="19.95" customHeight="1">
      <c r="B104" s="128"/>
      <c r="D104" s="130" t="s">
        <v>99</v>
      </c>
      <c r="E104" s="131"/>
      <c r="F104" s="131"/>
      <c r="G104" s="131"/>
      <c r="H104" s="131"/>
      <c r="I104" s="131"/>
      <c r="J104" s="132">
        <f>J255</f>
        <v>0</v>
      </c>
      <c r="L104" s="128"/>
    </row>
    <row r="105" spans="2:12" s="129" customFormat="1" ht="19.95" customHeight="1">
      <c r="B105" s="128"/>
      <c r="D105" s="130" t="s">
        <v>100</v>
      </c>
      <c r="E105" s="131"/>
      <c r="F105" s="131"/>
      <c r="G105" s="131"/>
      <c r="H105" s="131"/>
      <c r="I105" s="131"/>
      <c r="J105" s="132">
        <f>J261</f>
        <v>0</v>
      </c>
      <c r="L105" s="128"/>
    </row>
    <row r="106" spans="2:12" s="124" customFormat="1" ht="24.9" customHeight="1">
      <c r="B106" s="123"/>
      <c r="D106" s="125" t="s">
        <v>101</v>
      </c>
      <c r="E106" s="126"/>
      <c r="F106" s="126"/>
      <c r="G106" s="126"/>
      <c r="H106" s="126"/>
      <c r="I106" s="126"/>
      <c r="J106" s="127">
        <f>J263</f>
        <v>0</v>
      </c>
      <c r="L106" s="123"/>
    </row>
    <row r="107" spans="2:12" s="129" customFormat="1" ht="19.95" customHeight="1">
      <c r="B107" s="128"/>
      <c r="D107" s="130" t="s">
        <v>102</v>
      </c>
      <c r="E107" s="131"/>
      <c r="F107" s="131"/>
      <c r="G107" s="131"/>
      <c r="H107" s="131"/>
      <c r="I107" s="131"/>
      <c r="J107" s="132">
        <f>J264</f>
        <v>0</v>
      </c>
      <c r="L107" s="128"/>
    </row>
    <row r="108" spans="2:12" s="129" customFormat="1" ht="19.95" customHeight="1">
      <c r="B108" s="128"/>
      <c r="D108" s="130" t="s">
        <v>103</v>
      </c>
      <c r="E108" s="131"/>
      <c r="F108" s="131"/>
      <c r="G108" s="131"/>
      <c r="H108" s="131"/>
      <c r="I108" s="131"/>
      <c r="J108" s="132">
        <f>J269</f>
        <v>0</v>
      </c>
      <c r="L108" s="128"/>
    </row>
    <row r="109" spans="2:12" s="129" customFormat="1" ht="19.95" customHeight="1">
      <c r="B109" s="128"/>
      <c r="D109" s="130" t="s">
        <v>104</v>
      </c>
      <c r="E109" s="131"/>
      <c r="F109" s="131"/>
      <c r="G109" s="131"/>
      <c r="H109" s="131"/>
      <c r="I109" s="131"/>
      <c r="J109" s="132">
        <f>J276</f>
        <v>0</v>
      </c>
      <c r="L109" s="128"/>
    </row>
    <row r="110" spans="2:12" s="129" customFormat="1" ht="19.95" customHeight="1">
      <c r="B110" s="128"/>
      <c r="D110" s="130" t="s">
        <v>105</v>
      </c>
      <c r="E110" s="131"/>
      <c r="F110" s="131"/>
      <c r="G110" s="131"/>
      <c r="H110" s="131"/>
      <c r="I110" s="131"/>
      <c r="J110" s="132">
        <f>J292</f>
        <v>0</v>
      </c>
      <c r="L110" s="128"/>
    </row>
    <row r="111" spans="2:12" s="124" customFormat="1" ht="24.9" customHeight="1">
      <c r="B111" s="123"/>
      <c r="D111" s="125" t="s">
        <v>106</v>
      </c>
      <c r="E111" s="126"/>
      <c r="F111" s="126"/>
      <c r="G111" s="126"/>
      <c r="H111" s="126"/>
      <c r="I111" s="126"/>
      <c r="J111" s="127">
        <f>J295</f>
        <v>0</v>
      </c>
      <c r="L111" s="123"/>
    </row>
    <row r="112" spans="2:12" s="129" customFormat="1" ht="19.95" customHeight="1">
      <c r="B112" s="128"/>
      <c r="D112" s="130" t="s">
        <v>107</v>
      </c>
      <c r="E112" s="131"/>
      <c r="F112" s="131"/>
      <c r="G112" s="131"/>
      <c r="H112" s="131"/>
      <c r="I112" s="131"/>
      <c r="J112" s="132">
        <f>J296</f>
        <v>0</v>
      </c>
      <c r="L112" s="128"/>
    </row>
    <row r="113" spans="1:31" s="129" customFormat="1" ht="19.95" customHeight="1">
      <c r="B113" s="128"/>
      <c r="D113" s="130" t="s">
        <v>108</v>
      </c>
      <c r="E113" s="131"/>
      <c r="F113" s="131"/>
      <c r="G113" s="131"/>
      <c r="H113" s="131"/>
      <c r="I113" s="131"/>
      <c r="J113" s="132">
        <f>J298</f>
        <v>0</v>
      </c>
      <c r="L113" s="128"/>
    </row>
    <row r="114" spans="1:31" s="129" customFormat="1" ht="19.95" customHeight="1">
      <c r="B114" s="128"/>
      <c r="D114" s="130" t="s">
        <v>109</v>
      </c>
      <c r="E114" s="131"/>
      <c r="F114" s="131"/>
      <c r="G114" s="131"/>
      <c r="H114" s="131"/>
      <c r="I114" s="131"/>
      <c r="J114" s="132">
        <f>J300</f>
        <v>0</v>
      </c>
      <c r="L114" s="128"/>
    </row>
    <row r="115" spans="1:31" s="129" customFormat="1" ht="19.95" customHeight="1">
      <c r="B115" s="128"/>
      <c r="D115" s="130" t="s">
        <v>110</v>
      </c>
      <c r="E115" s="131"/>
      <c r="F115" s="131"/>
      <c r="G115" s="131"/>
      <c r="H115" s="131"/>
      <c r="I115" s="131"/>
      <c r="J115" s="132">
        <f>J302</f>
        <v>0</v>
      </c>
      <c r="L115" s="128"/>
    </row>
    <row r="116" spans="1:31" s="89" customFormat="1" ht="21.75" customHeight="1">
      <c r="A116" s="219"/>
      <c r="B116" s="87"/>
      <c r="C116" s="219"/>
      <c r="D116" s="219"/>
      <c r="E116" s="219"/>
      <c r="F116" s="219"/>
      <c r="G116" s="219"/>
      <c r="H116" s="219"/>
      <c r="I116" s="219"/>
      <c r="J116" s="219"/>
      <c r="K116" s="219"/>
      <c r="L116" s="88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</row>
    <row r="117" spans="1:31" s="89" customFormat="1" ht="6.9" customHeight="1">
      <c r="A117" s="219"/>
      <c r="B117" s="116"/>
      <c r="C117" s="117"/>
      <c r="D117" s="117"/>
      <c r="E117" s="117"/>
      <c r="F117" s="117"/>
      <c r="G117" s="117"/>
      <c r="H117" s="117"/>
      <c r="I117" s="117"/>
      <c r="J117" s="117"/>
      <c r="K117" s="117"/>
      <c r="L117" s="88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/>
    </row>
    <row r="121" spans="1:31" s="89" customFormat="1" ht="6.9" customHeight="1">
      <c r="A121" s="219"/>
      <c r="B121" s="118"/>
      <c r="C121" s="119"/>
      <c r="D121" s="119"/>
      <c r="E121" s="119"/>
      <c r="F121" s="119"/>
      <c r="G121" s="119"/>
      <c r="H121" s="119"/>
      <c r="I121" s="119"/>
      <c r="J121" s="119"/>
      <c r="K121" s="119"/>
      <c r="L121" s="88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/>
    </row>
    <row r="122" spans="1:31" s="89" customFormat="1" ht="24.9" customHeight="1">
      <c r="A122" s="219"/>
      <c r="B122" s="87"/>
      <c r="C122" s="85" t="s">
        <v>111</v>
      </c>
      <c r="D122" s="219"/>
      <c r="E122" s="219"/>
      <c r="F122" s="219"/>
      <c r="G122" s="219"/>
      <c r="H122" s="219"/>
      <c r="I122" s="219"/>
      <c r="J122" s="219"/>
      <c r="K122" s="219"/>
      <c r="L122" s="88"/>
      <c r="S122" s="219"/>
      <c r="T122" s="219"/>
      <c r="U122" s="219"/>
      <c r="V122" s="219"/>
      <c r="W122" s="219"/>
      <c r="X122" s="219"/>
      <c r="Y122" s="219"/>
      <c r="Z122" s="219"/>
      <c r="AA122" s="219"/>
      <c r="AB122" s="219"/>
      <c r="AC122" s="219"/>
      <c r="AD122" s="219"/>
      <c r="AE122" s="219"/>
    </row>
    <row r="123" spans="1:31" s="89" customFormat="1" ht="6.9" customHeight="1">
      <c r="A123" s="219"/>
      <c r="B123" s="87"/>
      <c r="C123" s="219"/>
      <c r="D123" s="219"/>
      <c r="E123" s="219"/>
      <c r="F123" s="219"/>
      <c r="G123" s="219"/>
      <c r="H123" s="219"/>
      <c r="I123" s="219"/>
      <c r="J123" s="219"/>
      <c r="K123" s="219"/>
      <c r="L123" s="88"/>
      <c r="S123" s="219"/>
      <c r="T123" s="219"/>
      <c r="U123" s="21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/>
    </row>
    <row r="124" spans="1:31" s="89" customFormat="1" ht="12" customHeight="1">
      <c r="A124" s="219"/>
      <c r="B124" s="87"/>
      <c r="C124" s="220" t="s">
        <v>14</v>
      </c>
      <c r="D124" s="219"/>
      <c r="E124" s="219"/>
      <c r="F124" s="219"/>
      <c r="G124" s="219"/>
      <c r="H124" s="219"/>
      <c r="I124" s="219"/>
      <c r="J124" s="219"/>
      <c r="K124" s="219"/>
      <c r="L124" s="88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</row>
    <row r="125" spans="1:31" s="89" customFormat="1" ht="16.5" customHeight="1">
      <c r="A125" s="219"/>
      <c r="B125" s="87"/>
      <c r="C125" s="219"/>
      <c r="D125" s="219"/>
      <c r="E125" s="261" t="str">
        <f>E7</f>
        <v>ZŠ Bílá - Rekonstrukce venkovního sportoviště, Praha 6</v>
      </c>
      <c r="F125" s="262"/>
      <c r="G125" s="262"/>
      <c r="H125" s="262"/>
      <c r="I125" s="219"/>
      <c r="J125" s="219"/>
      <c r="K125" s="219"/>
      <c r="L125" s="88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/>
    </row>
    <row r="126" spans="1:31" s="89" customFormat="1" ht="12" customHeight="1">
      <c r="A126" s="219"/>
      <c r="B126" s="87"/>
      <c r="C126" s="220" t="s">
        <v>85</v>
      </c>
      <c r="D126" s="219"/>
      <c r="E126" s="219"/>
      <c r="F126" s="219"/>
      <c r="G126" s="219"/>
      <c r="H126" s="219"/>
      <c r="I126" s="219"/>
      <c r="J126" s="219"/>
      <c r="K126" s="219"/>
      <c r="L126" s="88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/>
    </row>
    <row r="127" spans="1:31" s="89" customFormat="1" ht="16.5" customHeight="1">
      <c r="A127" s="219"/>
      <c r="B127" s="87"/>
      <c r="C127" s="219"/>
      <c r="D127" s="219"/>
      <c r="E127" s="259" t="str">
        <f>E9</f>
        <v>SO - 02 - Dětské hřiště</v>
      </c>
      <c r="F127" s="260"/>
      <c r="G127" s="260"/>
      <c r="H127" s="260"/>
      <c r="I127" s="219"/>
      <c r="J127" s="219"/>
      <c r="K127" s="219"/>
      <c r="L127" s="88"/>
      <c r="S127" s="219"/>
      <c r="T127" s="219"/>
      <c r="U127" s="219"/>
      <c r="V127" s="219"/>
      <c r="W127" s="219"/>
      <c r="X127" s="219"/>
      <c r="Y127" s="219"/>
      <c r="Z127" s="219"/>
      <c r="AA127" s="219"/>
      <c r="AB127" s="219"/>
      <c r="AC127" s="219"/>
      <c r="AD127" s="219"/>
      <c r="AE127" s="219"/>
    </row>
    <row r="128" spans="1:31" s="89" customFormat="1" ht="6.9" customHeight="1">
      <c r="A128" s="219"/>
      <c r="B128" s="87"/>
      <c r="C128" s="219"/>
      <c r="D128" s="219"/>
      <c r="E128" s="219"/>
      <c r="F128" s="219"/>
      <c r="G128" s="219"/>
      <c r="H128" s="219"/>
      <c r="I128" s="219"/>
      <c r="J128" s="219"/>
      <c r="K128" s="219"/>
      <c r="L128" s="88"/>
      <c r="S128" s="219"/>
      <c r="T128" s="219"/>
      <c r="U128" s="219"/>
      <c r="V128" s="219"/>
      <c r="W128" s="219"/>
      <c r="X128" s="219"/>
      <c r="Y128" s="219"/>
      <c r="Z128" s="219"/>
      <c r="AA128" s="219"/>
      <c r="AB128" s="219"/>
      <c r="AC128" s="219"/>
      <c r="AD128" s="219"/>
      <c r="AE128" s="219"/>
    </row>
    <row r="129" spans="1:65" s="89" customFormat="1" ht="12" customHeight="1">
      <c r="A129" s="219"/>
      <c r="B129" s="87"/>
      <c r="C129" s="220" t="s">
        <v>18</v>
      </c>
      <c r="D129" s="219"/>
      <c r="E129" s="219"/>
      <c r="F129" s="222" t="str">
        <f>F12</f>
        <v>Pozemek p.č.656 k.ú. Dejvice</v>
      </c>
      <c r="G129" s="219"/>
      <c r="H129" s="219"/>
      <c r="I129" s="220" t="s">
        <v>20</v>
      </c>
      <c r="J129" s="90" t="str">
        <f>IF(J12="","",J12)</f>
        <v>26. 8. 2020</v>
      </c>
      <c r="K129" s="219"/>
      <c r="L129" s="88"/>
      <c r="S129" s="219"/>
      <c r="T129" s="219"/>
      <c r="U129" s="219"/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/>
    </row>
    <row r="130" spans="1:65" s="89" customFormat="1" ht="6.9" customHeight="1">
      <c r="A130" s="219"/>
      <c r="B130" s="87"/>
      <c r="C130" s="219"/>
      <c r="D130" s="219"/>
      <c r="E130" s="219"/>
      <c r="F130" s="219"/>
      <c r="G130" s="219"/>
      <c r="H130" s="219"/>
      <c r="I130" s="219"/>
      <c r="J130" s="219"/>
      <c r="K130" s="219"/>
      <c r="L130" s="88"/>
      <c r="S130" s="219"/>
      <c r="T130" s="219"/>
      <c r="U130" s="219"/>
      <c r="V130" s="219"/>
      <c r="W130" s="219"/>
      <c r="X130" s="219"/>
      <c r="Y130" s="219"/>
      <c r="Z130" s="219"/>
      <c r="AA130" s="219"/>
      <c r="AB130" s="219"/>
      <c r="AC130" s="219"/>
      <c r="AD130" s="219"/>
      <c r="AE130" s="219"/>
    </row>
    <row r="131" spans="1:65" s="89" customFormat="1" ht="25.65" customHeight="1">
      <c r="A131" s="219"/>
      <c r="B131" s="87"/>
      <c r="C131" s="220" t="s">
        <v>22</v>
      </c>
      <c r="D131" s="219"/>
      <c r="E131" s="219"/>
      <c r="F131" s="78" t="str">
        <f>E15</f>
        <v xml:space="preserve"> </v>
      </c>
      <c r="G131" s="80"/>
      <c r="H131" s="80"/>
      <c r="I131" s="220" t="s">
        <v>27</v>
      </c>
      <c r="J131" s="223" t="str">
        <f>E21</f>
        <v>Sportovní projekty s.r.o.</v>
      </c>
      <c r="K131" s="219"/>
      <c r="L131" s="88"/>
      <c r="S131" s="219"/>
      <c r="T131" s="219"/>
      <c r="U131" s="219"/>
      <c r="V131" s="219"/>
      <c r="W131" s="219"/>
      <c r="X131" s="219"/>
      <c r="Y131" s="219"/>
      <c r="Z131" s="219"/>
      <c r="AA131" s="219"/>
      <c r="AB131" s="219"/>
      <c r="AC131" s="219"/>
      <c r="AD131" s="219"/>
      <c r="AE131" s="219"/>
    </row>
    <row r="132" spans="1:65" s="89" customFormat="1" ht="15.15" customHeight="1">
      <c r="A132" s="219"/>
      <c r="B132" s="87"/>
      <c r="C132" s="220" t="s">
        <v>26</v>
      </c>
      <c r="D132" s="219"/>
      <c r="E132" s="219"/>
      <c r="F132" s="78" t="str">
        <f>IF(E18="","",E18)</f>
        <v xml:space="preserve"> </v>
      </c>
      <c r="G132" s="80"/>
      <c r="H132" s="80"/>
      <c r="I132" s="220" t="s">
        <v>30</v>
      </c>
      <c r="J132" s="223" t="str">
        <f>E24</f>
        <v>F.Pecka</v>
      </c>
      <c r="K132" s="219"/>
      <c r="L132" s="88"/>
      <c r="S132" s="219"/>
      <c r="T132" s="219"/>
      <c r="U132" s="219"/>
      <c r="V132" s="219"/>
      <c r="W132" s="219"/>
      <c r="X132" s="219"/>
      <c r="Y132" s="219"/>
      <c r="Z132" s="219"/>
      <c r="AA132" s="219"/>
      <c r="AB132" s="219"/>
      <c r="AC132" s="219"/>
      <c r="AD132" s="219"/>
      <c r="AE132" s="219"/>
    </row>
    <row r="133" spans="1:65" s="89" customFormat="1" ht="10.35" customHeight="1">
      <c r="A133" s="219"/>
      <c r="B133" s="87"/>
      <c r="C133" s="219"/>
      <c r="D133" s="219"/>
      <c r="E133" s="219"/>
      <c r="F133" s="80"/>
      <c r="G133" s="80"/>
      <c r="H133" s="80"/>
      <c r="I133" s="219"/>
      <c r="J133" s="219"/>
      <c r="K133" s="219"/>
      <c r="L133" s="88"/>
      <c r="S133" s="219"/>
      <c r="T133" s="219"/>
      <c r="U133" s="219"/>
      <c r="V133" s="219"/>
      <c r="W133" s="219"/>
      <c r="X133" s="219"/>
      <c r="Y133" s="219"/>
      <c r="Z133" s="219"/>
      <c r="AA133" s="219"/>
      <c r="AB133" s="219"/>
      <c r="AC133" s="219"/>
      <c r="AD133" s="219"/>
      <c r="AE133" s="219"/>
    </row>
    <row r="134" spans="1:65" s="143" customFormat="1" ht="29.25" customHeight="1">
      <c r="A134" s="133"/>
      <c r="B134" s="134"/>
      <c r="C134" s="135" t="s">
        <v>112</v>
      </c>
      <c r="D134" s="136" t="s">
        <v>58</v>
      </c>
      <c r="E134" s="136" t="s">
        <v>54</v>
      </c>
      <c r="F134" s="136" t="s">
        <v>55</v>
      </c>
      <c r="G134" s="136" t="s">
        <v>113</v>
      </c>
      <c r="H134" s="136" t="s">
        <v>114</v>
      </c>
      <c r="I134" s="136" t="s">
        <v>115</v>
      </c>
      <c r="J134" s="137" t="s">
        <v>89</v>
      </c>
      <c r="K134" s="138" t="s">
        <v>116</v>
      </c>
      <c r="L134" s="139"/>
      <c r="M134" s="140" t="s">
        <v>1</v>
      </c>
      <c r="N134" s="141" t="s">
        <v>37</v>
      </c>
      <c r="O134" s="141" t="s">
        <v>117</v>
      </c>
      <c r="P134" s="141" t="s">
        <v>118</v>
      </c>
      <c r="Q134" s="141" t="s">
        <v>119</v>
      </c>
      <c r="R134" s="141" t="s">
        <v>120</v>
      </c>
      <c r="S134" s="141" t="s">
        <v>121</v>
      </c>
      <c r="T134" s="142" t="s">
        <v>122</v>
      </c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</row>
    <row r="135" spans="1:65" s="89" customFormat="1" ht="22.8" customHeight="1">
      <c r="A135" s="219"/>
      <c r="B135" s="87"/>
      <c r="C135" s="144" t="s">
        <v>123</v>
      </c>
      <c r="D135" s="219"/>
      <c r="E135" s="219"/>
      <c r="F135" s="219"/>
      <c r="G135" s="219"/>
      <c r="H135" s="219"/>
      <c r="I135" s="219"/>
      <c r="J135" s="145">
        <f>BK135</f>
        <v>0</v>
      </c>
      <c r="K135" s="219"/>
      <c r="L135" s="87"/>
      <c r="M135" s="146"/>
      <c r="N135" s="147"/>
      <c r="O135" s="95"/>
      <c r="P135" s="148">
        <f>P136+P263+P295</f>
        <v>1234.5419789999999</v>
      </c>
      <c r="Q135" s="95"/>
      <c r="R135" s="148">
        <f>R136+R263+R295</f>
        <v>373.96856593000007</v>
      </c>
      <c r="S135" s="95"/>
      <c r="T135" s="149">
        <f>T136+T263+T295</f>
        <v>2.3319999999999999</v>
      </c>
      <c r="U135" s="219"/>
      <c r="V135" s="219"/>
      <c r="W135" s="219"/>
      <c r="X135" s="219"/>
      <c r="Y135" s="219"/>
      <c r="Z135" s="219"/>
      <c r="AA135" s="219"/>
      <c r="AB135" s="219"/>
      <c r="AC135" s="219"/>
      <c r="AD135" s="219"/>
      <c r="AE135" s="219"/>
      <c r="AT135" s="81" t="s">
        <v>72</v>
      </c>
      <c r="AU135" s="81" t="s">
        <v>91</v>
      </c>
      <c r="BK135" s="150">
        <f>BK136+BK263+BK295</f>
        <v>0</v>
      </c>
    </row>
    <row r="136" spans="1:65" s="151" customFormat="1" ht="25.95" customHeight="1">
      <c r="B136" s="152"/>
      <c r="D136" s="153" t="s">
        <v>72</v>
      </c>
      <c r="E136" s="154" t="s">
        <v>124</v>
      </c>
      <c r="F136" s="154" t="s">
        <v>125</v>
      </c>
      <c r="J136" s="155">
        <f>BK136</f>
        <v>0</v>
      </c>
      <c r="L136" s="152"/>
      <c r="M136" s="156"/>
      <c r="N136" s="157"/>
      <c r="O136" s="157"/>
      <c r="P136" s="158">
        <f>P137+P190+P218+P222+P228+P240+P255+P261</f>
        <v>1234.5419789999999</v>
      </c>
      <c r="Q136" s="157"/>
      <c r="R136" s="158">
        <f>R137+R190+R218+R222+R228+R240+R255+R261</f>
        <v>373.96856593000007</v>
      </c>
      <c r="S136" s="157"/>
      <c r="T136" s="159">
        <f>T137+T190+T218+T222+T228+T240+T255+T261</f>
        <v>2.3319999999999999</v>
      </c>
      <c r="AR136" s="153" t="s">
        <v>81</v>
      </c>
      <c r="AT136" s="160" t="s">
        <v>72</v>
      </c>
      <c r="AU136" s="160" t="s">
        <v>73</v>
      </c>
      <c r="AY136" s="153" t="s">
        <v>126</v>
      </c>
      <c r="BK136" s="161">
        <f>BK137+BK190+BK218+BK222+BK228+BK240+BK255+BK261</f>
        <v>0</v>
      </c>
    </row>
    <row r="137" spans="1:65" s="151" customFormat="1" ht="22.8" customHeight="1">
      <c r="B137" s="152"/>
      <c r="D137" s="153" t="s">
        <v>72</v>
      </c>
      <c r="E137" s="162" t="s">
        <v>81</v>
      </c>
      <c r="F137" s="162" t="s">
        <v>127</v>
      </c>
      <c r="J137" s="163">
        <f>BK137</f>
        <v>0</v>
      </c>
      <c r="L137" s="152"/>
      <c r="M137" s="156"/>
      <c r="N137" s="157"/>
      <c r="O137" s="157"/>
      <c r="P137" s="158">
        <f>SUM(P138:P189)</f>
        <v>819.77568799999983</v>
      </c>
      <c r="Q137" s="157"/>
      <c r="R137" s="158">
        <f>SUM(R138:R189)</f>
        <v>1.064E-2</v>
      </c>
      <c r="S137" s="157"/>
      <c r="T137" s="159">
        <f>SUM(T138:T189)</f>
        <v>2.3319999999999999</v>
      </c>
      <c r="AR137" s="153" t="s">
        <v>81</v>
      </c>
      <c r="AT137" s="160" t="s">
        <v>72</v>
      </c>
      <c r="AU137" s="160" t="s">
        <v>81</v>
      </c>
      <c r="AY137" s="153" t="s">
        <v>126</v>
      </c>
      <c r="BK137" s="161">
        <f>SUM(BK138:BK189)</f>
        <v>0</v>
      </c>
    </row>
    <row r="138" spans="1:65" s="89" customFormat="1" ht="24.15" customHeight="1">
      <c r="A138" s="219"/>
      <c r="B138" s="87"/>
      <c r="C138" s="164" t="s">
        <v>81</v>
      </c>
      <c r="D138" s="164" t="s">
        <v>128</v>
      </c>
      <c r="E138" s="165" t="s">
        <v>129</v>
      </c>
      <c r="F138" s="166" t="s">
        <v>130</v>
      </c>
      <c r="G138" s="167" t="s">
        <v>131</v>
      </c>
      <c r="H138" s="168">
        <v>38</v>
      </c>
      <c r="I138" s="74"/>
      <c r="J138" s="169">
        <f>ROUND(I138*H138,2)</f>
        <v>0</v>
      </c>
      <c r="K138" s="170"/>
      <c r="L138" s="87"/>
      <c r="M138" s="171" t="s">
        <v>1</v>
      </c>
      <c r="N138" s="172" t="s">
        <v>38</v>
      </c>
      <c r="O138" s="173">
        <v>0.34799999999999998</v>
      </c>
      <c r="P138" s="173">
        <f>O138*H138</f>
        <v>13.223999999999998</v>
      </c>
      <c r="Q138" s="173">
        <v>0</v>
      </c>
      <c r="R138" s="173">
        <f>Q138*H138</f>
        <v>0</v>
      </c>
      <c r="S138" s="173">
        <v>0</v>
      </c>
      <c r="T138" s="174">
        <f>S138*H138</f>
        <v>0</v>
      </c>
      <c r="U138" s="219"/>
      <c r="V138" s="219"/>
      <c r="W138" s="219"/>
      <c r="X138" s="219"/>
      <c r="Y138" s="219"/>
      <c r="Z138" s="219"/>
      <c r="AA138" s="219"/>
      <c r="AB138" s="219"/>
      <c r="AC138" s="219"/>
      <c r="AD138" s="219"/>
      <c r="AE138" s="219"/>
      <c r="AR138" s="175" t="s">
        <v>132</v>
      </c>
      <c r="AT138" s="175" t="s">
        <v>128</v>
      </c>
      <c r="AU138" s="175" t="s">
        <v>83</v>
      </c>
      <c r="AY138" s="81" t="s">
        <v>126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81" t="s">
        <v>81</v>
      </c>
      <c r="BK138" s="176">
        <f>ROUND(I138*H138,2)</f>
        <v>0</v>
      </c>
      <c r="BL138" s="81" t="s">
        <v>132</v>
      </c>
      <c r="BM138" s="175" t="s">
        <v>133</v>
      </c>
    </row>
    <row r="139" spans="1:65" s="89" customFormat="1" ht="24.15" customHeight="1">
      <c r="A139" s="219"/>
      <c r="B139" s="87"/>
      <c r="C139" s="164" t="s">
        <v>83</v>
      </c>
      <c r="D139" s="164" t="s">
        <v>128</v>
      </c>
      <c r="E139" s="165" t="s">
        <v>134</v>
      </c>
      <c r="F139" s="166" t="s">
        <v>135</v>
      </c>
      <c r="G139" s="167" t="s">
        <v>136</v>
      </c>
      <c r="H139" s="168">
        <v>3.8</v>
      </c>
      <c r="I139" s="74"/>
      <c r="J139" s="169">
        <f>ROUND(I139*H139,2)</f>
        <v>0</v>
      </c>
      <c r="K139" s="170"/>
      <c r="L139" s="87"/>
      <c r="M139" s="171" t="s">
        <v>1</v>
      </c>
      <c r="N139" s="172" t="s">
        <v>38</v>
      </c>
      <c r="O139" s="173">
        <v>5.1820000000000004</v>
      </c>
      <c r="P139" s="173">
        <f>O139*H139</f>
        <v>19.691600000000001</v>
      </c>
      <c r="Q139" s="173">
        <v>0</v>
      </c>
      <c r="R139" s="173">
        <f>Q139*H139</f>
        <v>0</v>
      </c>
      <c r="S139" s="173">
        <v>0.6</v>
      </c>
      <c r="T139" s="174">
        <f>S139*H139</f>
        <v>2.2799999999999998</v>
      </c>
      <c r="U139" s="219"/>
      <c r="V139" s="219"/>
      <c r="W139" s="219"/>
      <c r="X139" s="219"/>
      <c r="Y139" s="219"/>
      <c r="Z139" s="219"/>
      <c r="AA139" s="219"/>
      <c r="AB139" s="219"/>
      <c r="AC139" s="219"/>
      <c r="AD139" s="219"/>
      <c r="AE139" s="219"/>
      <c r="AR139" s="175" t="s">
        <v>132</v>
      </c>
      <c r="AT139" s="175" t="s">
        <v>128</v>
      </c>
      <c r="AU139" s="175" t="s">
        <v>83</v>
      </c>
      <c r="AY139" s="81" t="s">
        <v>126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81" t="s">
        <v>81</v>
      </c>
      <c r="BK139" s="176">
        <f>ROUND(I139*H139,2)</f>
        <v>0</v>
      </c>
      <c r="BL139" s="81" t="s">
        <v>132</v>
      </c>
      <c r="BM139" s="175" t="s">
        <v>137</v>
      </c>
    </row>
    <row r="140" spans="1:65" s="177" customFormat="1">
      <c r="B140" s="178"/>
      <c r="D140" s="179" t="s">
        <v>138</v>
      </c>
      <c r="E140" s="180" t="s">
        <v>1</v>
      </c>
      <c r="F140" s="181" t="s">
        <v>139</v>
      </c>
      <c r="H140" s="182">
        <v>3.8</v>
      </c>
      <c r="L140" s="178"/>
      <c r="M140" s="183"/>
      <c r="N140" s="184"/>
      <c r="O140" s="184"/>
      <c r="P140" s="184"/>
      <c r="Q140" s="184"/>
      <c r="R140" s="184"/>
      <c r="S140" s="184"/>
      <c r="T140" s="185"/>
      <c r="AT140" s="180" t="s">
        <v>138</v>
      </c>
      <c r="AU140" s="180" t="s">
        <v>83</v>
      </c>
      <c r="AV140" s="177" t="s">
        <v>83</v>
      </c>
      <c r="AW140" s="177" t="s">
        <v>29</v>
      </c>
      <c r="AX140" s="177" t="s">
        <v>81</v>
      </c>
      <c r="AY140" s="180" t="s">
        <v>126</v>
      </c>
    </row>
    <row r="141" spans="1:65" s="89" customFormat="1" ht="14.4" customHeight="1">
      <c r="A141" s="219"/>
      <c r="B141" s="87"/>
      <c r="C141" s="164" t="s">
        <v>140</v>
      </c>
      <c r="D141" s="164" t="s">
        <v>128</v>
      </c>
      <c r="E141" s="165" t="s">
        <v>141</v>
      </c>
      <c r="F141" s="166" t="s">
        <v>142</v>
      </c>
      <c r="G141" s="167" t="s">
        <v>143</v>
      </c>
      <c r="H141" s="168">
        <v>1.3</v>
      </c>
      <c r="I141" s="74"/>
      <c r="J141" s="169">
        <f>ROUND(I141*H141,2)</f>
        <v>0</v>
      </c>
      <c r="K141" s="170"/>
      <c r="L141" s="87"/>
      <c r="M141" s="171" t="s">
        <v>1</v>
      </c>
      <c r="N141" s="172" t="s">
        <v>38</v>
      </c>
      <c r="O141" s="173">
        <v>9.5000000000000001E-2</v>
      </c>
      <c r="P141" s="173">
        <f>O141*H141</f>
        <v>0.12350000000000001</v>
      </c>
      <c r="Q141" s="173">
        <v>0</v>
      </c>
      <c r="R141" s="173">
        <f>Q141*H141</f>
        <v>0</v>
      </c>
      <c r="S141" s="173">
        <v>0.04</v>
      </c>
      <c r="T141" s="174">
        <f>S141*H141</f>
        <v>5.2000000000000005E-2</v>
      </c>
      <c r="U141" s="219"/>
      <c r="V141" s="219"/>
      <c r="W141" s="219"/>
      <c r="X141" s="219"/>
      <c r="Y141" s="219"/>
      <c r="Z141" s="219"/>
      <c r="AA141" s="219"/>
      <c r="AB141" s="219"/>
      <c r="AC141" s="219"/>
      <c r="AD141" s="219"/>
      <c r="AE141" s="219"/>
      <c r="AR141" s="175" t="s">
        <v>132</v>
      </c>
      <c r="AT141" s="175" t="s">
        <v>128</v>
      </c>
      <c r="AU141" s="175" t="s">
        <v>83</v>
      </c>
      <c r="AY141" s="81" t="s">
        <v>126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81" t="s">
        <v>81</v>
      </c>
      <c r="BK141" s="176">
        <f>ROUND(I141*H141,2)</f>
        <v>0</v>
      </c>
      <c r="BL141" s="81" t="s">
        <v>132</v>
      </c>
      <c r="BM141" s="175" t="s">
        <v>144</v>
      </c>
    </row>
    <row r="142" spans="1:65" s="89" customFormat="1" ht="14.4" customHeight="1">
      <c r="A142" s="219"/>
      <c r="B142" s="87"/>
      <c r="C142" s="164" t="s">
        <v>132</v>
      </c>
      <c r="D142" s="164" t="s">
        <v>128</v>
      </c>
      <c r="E142" s="165" t="s">
        <v>145</v>
      </c>
      <c r="F142" s="166" t="s">
        <v>146</v>
      </c>
      <c r="G142" s="167" t="s">
        <v>131</v>
      </c>
      <c r="H142" s="168">
        <v>540</v>
      </c>
      <c r="I142" s="74"/>
      <c r="J142" s="169">
        <f>ROUND(I142*H142,2)</f>
        <v>0</v>
      </c>
      <c r="K142" s="170"/>
      <c r="L142" s="87"/>
      <c r="M142" s="171" t="s">
        <v>1</v>
      </c>
      <c r="N142" s="172" t="s">
        <v>38</v>
      </c>
      <c r="O142" s="173">
        <v>0.55100000000000005</v>
      </c>
      <c r="P142" s="173">
        <f>O142*H142</f>
        <v>297.54000000000002</v>
      </c>
      <c r="Q142" s="173">
        <v>0</v>
      </c>
      <c r="R142" s="173">
        <f>Q142*H142</f>
        <v>0</v>
      </c>
      <c r="S142" s="173">
        <v>0</v>
      </c>
      <c r="T142" s="174">
        <f>S142*H142</f>
        <v>0</v>
      </c>
      <c r="U142" s="219"/>
      <c r="V142" s="219"/>
      <c r="W142" s="219"/>
      <c r="X142" s="219"/>
      <c r="Y142" s="219"/>
      <c r="Z142" s="219"/>
      <c r="AA142" s="219"/>
      <c r="AB142" s="219"/>
      <c r="AC142" s="219"/>
      <c r="AD142" s="219"/>
      <c r="AE142" s="219"/>
      <c r="AR142" s="175" t="s">
        <v>132</v>
      </c>
      <c r="AT142" s="175" t="s">
        <v>128</v>
      </c>
      <c r="AU142" s="175" t="s">
        <v>83</v>
      </c>
      <c r="AY142" s="81" t="s">
        <v>126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81" t="s">
        <v>81</v>
      </c>
      <c r="BK142" s="176">
        <f>ROUND(I142*H142,2)</f>
        <v>0</v>
      </c>
      <c r="BL142" s="81" t="s">
        <v>132</v>
      </c>
      <c r="BM142" s="175" t="s">
        <v>147</v>
      </c>
    </row>
    <row r="143" spans="1:65" s="177" customFormat="1">
      <c r="B143" s="178"/>
      <c r="D143" s="179" t="s">
        <v>138</v>
      </c>
      <c r="E143" s="180" t="s">
        <v>1</v>
      </c>
      <c r="F143" s="181" t="s">
        <v>148</v>
      </c>
      <c r="H143" s="182">
        <v>540</v>
      </c>
      <c r="L143" s="178"/>
      <c r="M143" s="183"/>
      <c r="N143" s="184"/>
      <c r="O143" s="184"/>
      <c r="P143" s="184"/>
      <c r="Q143" s="184"/>
      <c r="R143" s="184"/>
      <c r="S143" s="184"/>
      <c r="T143" s="185"/>
      <c r="AT143" s="180" t="s">
        <v>138</v>
      </c>
      <c r="AU143" s="180" t="s">
        <v>83</v>
      </c>
      <c r="AV143" s="177" t="s">
        <v>83</v>
      </c>
      <c r="AW143" s="177" t="s">
        <v>29</v>
      </c>
      <c r="AX143" s="177" t="s">
        <v>81</v>
      </c>
      <c r="AY143" s="180" t="s">
        <v>126</v>
      </c>
    </row>
    <row r="144" spans="1:65" s="89" customFormat="1" ht="24.15" customHeight="1">
      <c r="A144" s="219"/>
      <c r="B144" s="87"/>
      <c r="C144" s="164" t="s">
        <v>149</v>
      </c>
      <c r="D144" s="164" t="s">
        <v>128</v>
      </c>
      <c r="E144" s="165" t="s">
        <v>150</v>
      </c>
      <c r="F144" s="166" t="s">
        <v>151</v>
      </c>
      <c r="G144" s="167" t="s">
        <v>136</v>
      </c>
      <c r="H144" s="168">
        <v>743.58</v>
      </c>
      <c r="I144" s="74"/>
      <c r="J144" s="169">
        <f>ROUND(I144*H144,2)</f>
        <v>0</v>
      </c>
      <c r="K144" s="170"/>
      <c r="L144" s="87"/>
      <c r="M144" s="171" t="s">
        <v>1</v>
      </c>
      <c r="N144" s="172" t="s">
        <v>38</v>
      </c>
      <c r="O144" s="173">
        <v>0.155</v>
      </c>
      <c r="P144" s="173">
        <f>O144*H144</f>
        <v>115.25490000000001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R144" s="175" t="s">
        <v>132</v>
      </c>
      <c r="AT144" s="175" t="s">
        <v>128</v>
      </c>
      <c r="AU144" s="175" t="s">
        <v>83</v>
      </c>
      <c r="AY144" s="81" t="s">
        <v>126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81" t="s">
        <v>81</v>
      </c>
      <c r="BK144" s="176">
        <f>ROUND(I144*H144,2)</f>
        <v>0</v>
      </c>
      <c r="BL144" s="81" t="s">
        <v>132</v>
      </c>
      <c r="BM144" s="175" t="s">
        <v>152</v>
      </c>
    </row>
    <row r="145" spans="1:65" s="89" customFormat="1" ht="24.15" customHeight="1">
      <c r="A145" s="219"/>
      <c r="B145" s="87"/>
      <c r="C145" s="164" t="s">
        <v>153</v>
      </c>
      <c r="D145" s="164" t="s">
        <v>128</v>
      </c>
      <c r="E145" s="165" t="s">
        <v>154</v>
      </c>
      <c r="F145" s="166" t="s">
        <v>155</v>
      </c>
      <c r="G145" s="167" t="s">
        <v>136</v>
      </c>
      <c r="H145" s="168">
        <v>8.3239999999999998</v>
      </c>
      <c r="I145" s="74"/>
      <c r="J145" s="169">
        <f>ROUND(I145*H145,2)</f>
        <v>0</v>
      </c>
      <c r="K145" s="170"/>
      <c r="L145" s="87"/>
      <c r="M145" s="171" t="s">
        <v>1</v>
      </c>
      <c r="N145" s="172" t="s">
        <v>38</v>
      </c>
      <c r="O145" s="173">
        <v>4.4930000000000003</v>
      </c>
      <c r="P145" s="173">
        <f>O145*H145</f>
        <v>37.399732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219"/>
      <c r="V145" s="219"/>
      <c r="W145" s="219"/>
      <c r="X145" s="219"/>
      <c r="Y145" s="219"/>
      <c r="Z145" s="219"/>
      <c r="AA145" s="219"/>
      <c r="AB145" s="219"/>
      <c r="AC145" s="219"/>
      <c r="AD145" s="219"/>
      <c r="AE145" s="219"/>
      <c r="AR145" s="175" t="s">
        <v>132</v>
      </c>
      <c r="AT145" s="175" t="s">
        <v>128</v>
      </c>
      <c r="AU145" s="175" t="s">
        <v>83</v>
      </c>
      <c r="AY145" s="81" t="s">
        <v>126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81" t="s">
        <v>81</v>
      </c>
      <c r="BK145" s="176">
        <f>ROUND(I145*H145,2)</f>
        <v>0</v>
      </c>
      <c r="BL145" s="81" t="s">
        <v>132</v>
      </c>
      <c r="BM145" s="175" t="s">
        <v>156</v>
      </c>
    </row>
    <row r="146" spans="1:65" s="177" customFormat="1">
      <c r="B146" s="178"/>
      <c r="D146" s="179" t="s">
        <v>138</v>
      </c>
      <c r="E146" s="180" t="s">
        <v>1</v>
      </c>
      <c r="F146" s="181" t="s">
        <v>157</v>
      </c>
      <c r="H146" s="182">
        <v>2.512</v>
      </c>
      <c r="L146" s="178"/>
      <c r="M146" s="183"/>
      <c r="N146" s="184"/>
      <c r="O146" s="184"/>
      <c r="P146" s="184"/>
      <c r="Q146" s="184"/>
      <c r="R146" s="184"/>
      <c r="S146" s="184"/>
      <c r="T146" s="185"/>
      <c r="AT146" s="180" t="s">
        <v>138</v>
      </c>
      <c r="AU146" s="180" t="s">
        <v>83</v>
      </c>
      <c r="AV146" s="177" t="s">
        <v>83</v>
      </c>
      <c r="AW146" s="177" t="s">
        <v>29</v>
      </c>
      <c r="AX146" s="177" t="s">
        <v>73</v>
      </c>
      <c r="AY146" s="180" t="s">
        <v>126</v>
      </c>
    </row>
    <row r="147" spans="1:65" s="177" customFormat="1">
      <c r="B147" s="178"/>
      <c r="D147" s="179" t="s">
        <v>138</v>
      </c>
      <c r="E147" s="180" t="s">
        <v>1</v>
      </c>
      <c r="F147" s="181" t="s">
        <v>158</v>
      </c>
      <c r="H147" s="182">
        <v>5.8120000000000003</v>
      </c>
      <c r="L147" s="178"/>
      <c r="M147" s="183"/>
      <c r="N147" s="184"/>
      <c r="O147" s="184"/>
      <c r="P147" s="184"/>
      <c r="Q147" s="184"/>
      <c r="R147" s="184"/>
      <c r="S147" s="184"/>
      <c r="T147" s="185"/>
      <c r="AT147" s="180" t="s">
        <v>138</v>
      </c>
      <c r="AU147" s="180" t="s">
        <v>83</v>
      </c>
      <c r="AV147" s="177" t="s">
        <v>83</v>
      </c>
      <c r="AW147" s="177" t="s">
        <v>29</v>
      </c>
      <c r="AX147" s="177" t="s">
        <v>73</v>
      </c>
      <c r="AY147" s="180" t="s">
        <v>126</v>
      </c>
    </row>
    <row r="148" spans="1:65" s="186" customFormat="1">
      <c r="B148" s="187"/>
      <c r="D148" s="179" t="s">
        <v>138</v>
      </c>
      <c r="E148" s="188" t="s">
        <v>1</v>
      </c>
      <c r="F148" s="189" t="s">
        <v>159</v>
      </c>
      <c r="H148" s="190">
        <v>8.3239999999999998</v>
      </c>
      <c r="L148" s="187"/>
      <c r="M148" s="191"/>
      <c r="N148" s="192"/>
      <c r="O148" s="192"/>
      <c r="P148" s="192"/>
      <c r="Q148" s="192"/>
      <c r="R148" s="192"/>
      <c r="S148" s="192"/>
      <c r="T148" s="193"/>
      <c r="AT148" s="188" t="s">
        <v>138</v>
      </c>
      <c r="AU148" s="188" t="s">
        <v>83</v>
      </c>
      <c r="AV148" s="186" t="s">
        <v>132</v>
      </c>
      <c r="AW148" s="186" t="s">
        <v>29</v>
      </c>
      <c r="AX148" s="186" t="s">
        <v>81</v>
      </c>
      <c r="AY148" s="188" t="s">
        <v>126</v>
      </c>
    </row>
    <row r="149" spans="1:65" s="89" customFormat="1" ht="24.15" customHeight="1">
      <c r="A149" s="219"/>
      <c r="B149" s="87"/>
      <c r="C149" s="164" t="s">
        <v>160</v>
      </c>
      <c r="D149" s="164" t="s">
        <v>128</v>
      </c>
      <c r="E149" s="165" t="s">
        <v>161</v>
      </c>
      <c r="F149" s="166" t="s">
        <v>162</v>
      </c>
      <c r="G149" s="167" t="s">
        <v>136</v>
      </c>
      <c r="H149" s="168">
        <v>40.875</v>
      </c>
      <c r="I149" s="74"/>
      <c r="J149" s="169">
        <f>ROUND(I149*H149,2)</f>
        <v>0</v>
      </c>
      <c r="K149" s="170"/>
      <c r="L149" s="87"/>
      <c r="M149" s="171" t="s">
        <v>1</v>
      </c>
      <c r="N149" s="172" t="s">
        <v>38</v>
      </c>
      <c r="O149" s="173">
        <v>7.0000000000000007E-2</v>
      </c>
      <c r="P149" s="173">
        <f>O149*H149</f>
        <v>2.8612500000000001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219"/>
      <c r="V149" s="219"/>
      <c r="W149" s="219"/>
      <c r="X149" s="219"/>
      <c r="Y149" s="219"/>
      <c r="Z149" s="219"/>
      <c r="AA149" s="219"/>
      <c r="AB149" s="219"/>
      <c r="AC149" s="219"/>
      <c r="AD149" s="219"/>
      <c r="AE149" s="219"/>
      <c r="AR149" s="175" t="s">
        <v>132</v>
      </c>
      <c r="AT149" s="175" t="s">
        <v>128</v>
      </c>
      <c r="AU149" s="175" t="s">
        <v>83</v>
      </c>
      <c r="AY149" s="81" t="s">
        <v>126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81" t="s">
        <v>81</v>
      </c>
      <c r="BK149" s="176">
        <f>ROUND(I149*H149,2)</f>
        <v>0</v>
      </c>
      <c r="BL149" s="81" t="s">
        <v>132</v>
      </c>
      <c r="BM149" s="175" t="s">
        <v>163</v>
      </c>
    </row>
    <row r="150" spans="1:65" s="194" customFormat="1">
      <c r="B150" s="195"/>
      <c r="D150" s="179" t="s">
        <v>138</v>
      </c>
      <c r="E150" s="196" t="s">
        <v>1</v>
      </c>
      <c r="F150" s="197" t="s">
        <v>164</v>
      </c>
      <c r="H150" s="196" t="s">
        <v>1</v>
      </c>
      <c r="L150" s="195"/>
      <c r="M150" s="198"/>
      <c r="N150" s="199"/>
      <c r="O150" s="199"/>
      <c r="P150" s="199"/>
      <c r="Q150" s="199"/>
      <c r="R150" s="199"/>
      <c r="S150" s="199"/>
      <c r="T150" s="200"/>
      <c r="AT150" s="196" t="s">
        <v>138</v>
      </c>
      <c r="AU150" s="196" t="s">
        <v>83</v>
      </c>
      <c r="AV150" s="194" t="s">
        <v>81</v>
      </c>
      <c r="AW150" s="194" t="s">
        <v>29</v>
      </c>
      <c r="AX150" s="194" t="s">
        <v>73</v>
      </c>
      <c r="AY150" s="196" t="s">
        <v>126</v>
      </c>
    </row>
    <row r="151" spans="1:65" s="177" customFormat="1">
      <c r="B151" s="178"/>
      <c r="D151" s="179" t="s">
        <v>138</v>
      </c>
      <c r="E151" s="180" t="s">
        <v>1</v>
      </c>
      <c r="F151" s="181" t="s">
        <v>165</v>
      </c>
      <c r="H151" s="182">
        <v>37.6</v>
      </c>
      <c r="L151" s="178"/>
      <c r="M151" s="183"/>
      <c r="N151" s="184"/>
      <c r="O151" s="184"/>
      <c r="P151" s="184"/>
      <c r="Q151" s="184"/>
      <c r="R151" s="184"/>
      <c r="S151" s="184"/>
      <c r="T151" s="185"/>
      <c r="AT151" s="180" t="s">
        <v>138</v>
      </c>
      <c r="AU151" s="180" t="s">
        <v>83</v>
      </c>
      <c r="AV151" s="177" t="s">
        <v>83</v>
      </c>
      <c r="AW151" s="177" t="s">
        <v>29</v>
      </c>
      <c r="AX151" s="177" t="s">
        <v>73</v>
      </c>
      <c r="AY151" s="180" t="s">
        <v>126</v>
      </c>
    </row>
    <row r="152" spans="1:65" s="177" customFormat="1">
      <c r="B152" s="178"/>
      <c r="D152" s="179" t="s">
        <v>138</v>
      </c>
      <c r="E152" s="180" t="s">
        <v>1</v>
      </c>
      <c r="F152" s="181" t="s">
        <v>166</v>
      </c>
      <c r="H152" s="182">
        <v>3.2749999999999999</v>
      </c>
      <c r="L152" s="178"/>
      <c r="M152" s="183"/>
      <c r="N152" s="184"/>
      <c r="O152" s="184"/>
      <c r="P152" s="184"/>
      <c r="Q152" s="184"/>
      <c r="R152" s="184"/>
      <c r="S152" s="184"/>
      <c r="T152" s="185"/>
      <c r="AT152" s="180" t="s">
        <v>138</v>
      </c>
      <c r="AU152" s="180" t="s">
        <v>83</v>
      </c>
      <c r="AV152" s="177" t="s">
        <v>83</v>
      </c>
      <c r="AW152" s="177" t="s">
        <v>29</v>
      </c>
      <c r="AX152" s="177" t="s">
        <v>73</v>
      </c>
      <c r="AY152" s="180" t="s">
        <v>126</v>
      </c>
    </row>
    <row r="153" spans="1:65" s="186" customFormat="1">
      <c r="B153" s="187"/>
      <c r="D153" s="179" t="s">
        <v>138</v>
      </c>
      <c r="E153" s="188" t="s">
        <v>1</v>
      </c>
      <c r="F153" s="189" t="s">
        <v>159</v>
      </c>
      <c r="H153" s="190">
        <v>40.875</v>
      </c>
      <c r="L153" s="187"/>
      <c r="M153" s="191"/>
      <c r="N153" s="192"/>
      <c r="O153" s="192"/>
      <c r="P153" s="192"/>
      <c r="Q153" s="192"/>
      <c r="R153" s="192"/>
      <c r="S153" s="192"/>
      <c r="T153" s="193"/>
      <c r="AT153" s="188" t="s">
        <v>138</v>
      </c>
      <c r="AU153" s="188" t="s">
        <v>83</v>
      </c>
      <c r="AV153" s="186" t="s">
        <v>132</v>
      </c>
      <c r="AW153" s="186" t="s">
        <v>29</v>
      </c>
      <c r="AX153" s="186" t="s">
        <v>81</v>
      </c>
      <c r="AY153" s="188" t="s">
        <v>126</v>
      </c>
    </row>
    <row r="154" spans="1:65" s="89" customFormat="1" ht="24.15" customHeight="1">
      <c r="A154" s="219"/>
      <c r="B154" s="87"/>
      <c r="C154" s="164" t="s">
        <v>167</v>
      </c>
      <c r="D154" s="164" t="s">
        <v>128</v>
      </c>
      <c r="E154" s="165" t="s">
        <v>168</v>
      </c>
      <c r="F154" s="166" t="s">
        <v>169</v>
      </c>
      <c r="G154" s="167" t="s">
        <v>136</v>
      </c>
      <c r="H154" s="168">
        <v>819.029</v>
      </c>
      <c r="I154" s="74"/>
      <c r="J154" s="169">
        <f>ROUND(I154*H154,2)</f>
        <v>0</v>
      </c>
      <c r="K154" s="170"/>
      <c r="L154" s="87"/>
      <c r="M154" s="171" t="s">
        <v>1</v>
      </c>
      <c r="N154" s="172" t="s">
        <v>38</v>
      </c>
      <c r="O154" s="173">
        <v>8.6999999999999994E-2</v>
      </c>
      <c r="P154" s="173">
        <f>O154*H154</f>
        <v>71.255522999999997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219"/>
      <c r="V154" s="219"/>
      <c r="W154" s="219"/>
      <c r="X154" s="219"/>
      <c r="Y154" s="219"/>
      <c r="Z154" s="219"/>
      <c r="AA154" s="219"/>
      <c r="AB154" s="219"/>
      <c r="AC154" s="219"/>
      <c r="AD154" s="219"/>
      <c r="AE154" s="219"/>
      <c r="AR154" s="175" t="s">
        <v>132</v>
      </c>
      <c r="AT154" s="175" t="s">
        <v>128</v>
      </c>
      <c r="AU154" s="175" t="s">
        <v>83</v>
      </c>
      <c r="AY154" s="81" t="s">
        <v>126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81" t="s">
        <v>81</v>
      </c>
      <c r="BK154" s="176">
        <f>ROUND(I154*H154,2)</f>
        <v>0</v>
      </c>
      <c r="BL154" s="81" t="s">
        <v>132</v>
      </c>
      <c r="BM154" s="175" t="s">
        <v>170</v>
      </c>
    </row>
    <row r="155" spans="1:65" s="177" customFormat="1">
      <c r="B155" s="178"/>
      <c r="D155" s="179" t="s">
        <v>138</v>
      </c>
      <c r="E155" s="180" t="s">
        <v>1</v>
      </c>
      <c r="F155" s="181" t="s">
        <v>171</v>
      </c>
      <c r="H155" s="182">
        <v>751.904</v>
      </c>
      <c r="L155" s="178"/>
      <c r="M155" s="183"/>
      <c r="N155" s="184"/>
      <c r="O155" s="184"/>
      <c r="P155" s="184"/>
      <c r="Q155" s="184"/>
      <c r="R155" s="184"/>
      <c r="S155" s="184"/>
      <c r="T155" s="185"/>
      <c r="AT155" s="180" t="s">
        <v>138</v>
      </c>
      <c r="AU155" s="180" t="s">
        <v>83</v>
      </c>
      <c r="AV155" s="177" t="s">
        <v>83</v>
      </c>
      <c r="AW155" s="177" t="s">
        <v>29</v>
      </c>
      <c r="AX155" s="177" t="s">
        <v>73</v>
      </c>
      <c r="AY155" s="180" t="s">
        <v>126</v>
      </c>
    </row>
    <row r="156" spans="1:65" s="177" customFormat="1">
      <c r="B156" s="178"/>
      <c r="D156" s="179" t="s">
        <v>138</v>
      </c>
      <c r="E156" s="180" t="s">
        <v>1</v>
      </c>
      <c r="F156" s="181" t="s">
        <v>172</v>
      </c>
      <c r="H156" s="182">
        <v>67.125</v>
      </c>
      <c r="L156" s="178"/>
      <c r="M156" s="183"/>
      <c r="N156" s="184"/>
      <c r="O156" s="184"/>
      <c r="P156" s="184"/>
      <c r="Q156" s="184"/>
      <c r="R156" s="184"/>
      <c r="S156" s="184"/>
      <c r="T156" s="185"/>
      <c r="AT156" s="180" t="s">
        <v>138</v>
      </c>
      <c r="AU156" s="180" t="s">
        <v>83</v>
      </c>
      <c r="AV156" s="177" t="s">
        <v>83</v>
      </c>
      <c r="AW156" s="177" t="s">
        <v>29</v>
      </c>
      <c r="AX156" s="177" t="s">
        <v>73</v>
      </c>
      <c r="AY156" s="180" t="s">
        <v>126</v>
      </c>
    </row>
    <row r="157" spans="1:65" s="186" customFormat="1">
      <c r="B157" s="187"/>
      <c r="D157" s="179" t="s">
        <v>138</v>
      </c>
      <c r="E157" s="188" t="s">
        <v>1</v>
      </c>
      <c r="F157" s="189" t="s">
        <v>159</v>
      </c>
      <c r="H157" s="190">
        <v>819.029</v>
      </c>
      <c r="L157" s="187"/>
      <c r="M157" s="191"/>
      <c r="N157" s="192"/>
      <c r="O157" s="192"/>
      <c r="P157" s="192"/>
      <c r="Q157" s="192"/>
      <c r="R157" s="192"/>
      <c r="S157" s="192"/>
      <c r="T157" s="193"/>
      <c r="AT157" s="188" t="s">
        <v>138</v>
      </c>
      <c r="AU157" s="188" t="s">
        <v>83</v>
      </c>
      <c r="AV157" s="186" t="s">
        <v>132</v>
      </c>
      <c r="AW157" s="186" t="s">
        <v>29</v>
      </c>
      <c r="AX157" s="186" t="s">
        <v>81</v>
      </c>
      <c r="AY157" s="188" t="s">
        <v>126</v>
      </c>
    </row>
    <row r="158" spans="1:65" s="89" customFormat="1" ht="37.799999999999997" customHeight="1">
      <c r="A158" s="219"/>
      <c r="B158" s="87"/>
      <c r="C158" s="164" t="s">
        <v>173</v>
      </c>
      <c r="D158" s="164" t="s">
        <v>128</v>
      </c>
      <c r="E158" s="165" t="s">
        <v>174</v>
      </c>
      <c r="F158" s="166" t="s">
        <v>175</v>
      </c>
      <c r="G158" s="167" t="s">
        <v>136</v>
      </c>
      <c r="H158" s="168">
        <v>8190.29</v>
      </c>
      <c r="I158" s="74"/>
      <c r="J158" s="169">
        <f>ROUND(I158*H158,2)</f>
        <v>0</v>
      </c>
      <c r="K158" s="170"/>
      <c r="L158" s="87"/>
      <c r="M158" s="171" t="s">
        <v>1</v>
      </c>
      <c r="N158" s="172" t="s">
        <v>38</v>
      </c>
      <c r="O158" s="173">
        <v>5.0000000000000001E-3</v>
      </c>
      <c r="P158" s="173">
        <f>O158*H158</f>
        <v>40.951450000000001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219"/>
      <c r="V158" s="219"/>
      <c r="W158" s="219"/>
      <c r="X158" s="219"/>
      <c r="Y158" s="219"/>
      <c r="Z158" s="219"/>
      <c r="AA158" s="219"/>
      <c r="AB158" s="219"/>
      <c r="AC158" s="219"/>
      <c r="AD158" s="219"/>
      <c r="AE158" s="219"/>
      <c r="AR158" s="175" t="s">
        <v>132</v>
      </c>
      <c r="AT158" s="175" t="s">
        <v>128</v>
      </c>
      <c r="AU158" s="175" t="s">
        <v>83</v>
      </c>
      <c r="AY158" s="81" t="s">
        <v>126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81" t="s">
        <v>81</v>
      </c>
      <c r="BK158" s="176">
        <f>ROUND(I158*H158,2)</f>
        <v>0</v>
      </c>
      <c r="BL158" s="81" t="s">
        <v>132</v>
      </c>
      <c r="BM158" s="175" t="s">
        <v>176</v>
      </c>
    </row>
    <row r="159" spans="1:65" s="177" customFormat="1">
      <c r="B159" s="178"/>
      <c r="D159" s="179" t="s">
        <v>138</v>
      </c>
      <c r="E159" s="180" t="s">
        <v>1</v>
      </c>
      <c r="F159" s="181" t="s">
        <v>177</v>
      </c>
      <c r="H159" s="182">
        <v>8190.29</v>
      </c>
      <c r="L159" s="178"/>
      <c r="M159" s="183"/>
      <c r="N159" s="184"/>
      <c r="O159" s="184"/>
      <c r="P159" s="184"/>
      <c r="Q159" s="184"/>
      <c r="R159" s="184"/>
      <c r="S159" s="184"/>
      <c r="T159" s="185"/>
      <c r="AT159" s="180" t="s">
        <v>138</v>
      </c>
      <c r="AU159" s="180" t="s">
        <v>83</v>
      </c>
      <c r="AV159" s="177" t="s">
        <v>83</v>
      </c>
      <c r="AW159" s="177" t="s">
        <v>29</v>
      </c>
      <c r="AX159" s="177" t="s">
        <v>81</v>
      </c>
      <c r="AY159" s="180" t="s">
        <v>126</v>
      </c>
    </row>
    <row r="160" spans="1:65" s="89" customFormat="1" ht="24.15" customHeight="1">
      <c r="A160" s="219"/>
      <c r="B160" s="87"/>
      <c r="C160" s="164" t="s">
        <v>178</v>
      </c>
      <c r="D160" s="164" t="s">
        <v>128</v>
      </c>
      <c r="E160" s="165" t="s">
        <v>179</v>
      </c>
      <c r="F160" s="166" t="s">
        <v>180</v>
      </c>
      <c r="G160" s="167" t="s">
        <v>136</v>
      </c>
      <c r="H160" s="168">
        <v>40.875</v>
      </c>
      <c r="I160" s="74"/>
      <c r="J160" s="169">
        <f>ROUND(I160*H160,2)</f>
        <v>0</v>
      </c>
      <c r="K160" s="170"/>
      <c r="L160" s="87"/>
      <c r="M160" s="171" t="s">
        <v>1</v>
      </c>
      <c r="N160" s="172" t="s">
        <v>38</v>
      </c>
      <c r="O160" s="173">
        <v>0.19700000000000001</v>
      </c>
      <c r="P160" s="173">
        <f>O160*H160</f>
        <v>8.0523749999999996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219"/>
      <c r="V160" s="219"/>
      <c r="W160" s="219"/>
      <c r="X160" s="219"/>
      <c r="Y160" s="219"/>
      <c r="Z160" s="219"/>
      <c r="AA160" s="219"/>
      <c r="AB160" s="219"/>
      <c r="AC160" s="219"/>
      <c r="AD160" s="219"/>
      <c r="AE160" s="219"/>
      <c r="AR160" s="175" t="s">
        <v>132</v>
      </c>
      <c r="AT160" s="175" t="s">
        <v>128</v>
      </c>
      <c r="AU160" s="175" t="s">
        <v>83</v>
      </c>
      <c r="AY160" s="81" t="s">
        <v>126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81" t="s">
        <v>81</v>
      </c>
      <c r="BK160" s="176">
        <f>ROUND(I160*H160,2)</f>
        <v>0</v>
      </c>
      <c r="BL160" s="81" t="s">
        <v>132</v>
      </c>
      <c r="BM160" s="175" t="s">
        <v>181</v>
      </c>
    </row>
    <row r="161" spans="1:65" s="194" customFormat="1">
      <c r="B161" s="195"/>
      <c r="D161" s="179" t="s">
        <v>138</v>
      </c>
      <c r="E161" s="196" t="s">
        <v>1</v>
      </c>
      <c r="F161" s="197" t="s">
        <v>182</v>
      </c>
      <c r="H161" s="196" t="s">
        <v>1</v>
      </c>
      <c r="L161" s="195"/>
      <c r="M161" s="198"/>
      <c r="N161" s="199"/>
      <c r="O161" s="199"/>
      <c r="P161" s="199"/>
      <c r="Q161" s="199"/>
      <c r="R161" s="199"/>
      <c r="S161" s="199"/>
      <c r="T161" s="200"/>
      <c r="AT161" s="196" t="s">
        <v>138</v>
      </c>
      <c r="AU161" s="196" t="s">
        <v>83</v>
      </c>
      <c r="AV161" s="194" t="s">
        <v>81</v>
      </c>
      <c r="AW161" s="194" t="s">
        <v>29</v>
      </c>
      <c r="AX161" s="194" t="s">
        <v>73</v>
      </c>
      <c r="AY161" s="196" t="s">
        <v>126</v>
      </c>
    </row>
    <row r="162" spans="1:65" s="177" customFormat="1">
      <c r="B162" s="178"/>
      <c r="D162" s="179" t="s">
        <v>138</v>
      </c>
      <c r="E162" s="180" t="s">
        <v>1</v>
      </c>
      <c r="F162" s="181" t="s">
        <v>165</v>
      </c>
      <c r="H162" s="182">
        <v>37.6</v>
      </c>
      <c r="L162" s="178"/>
      <c r="M162" s="183"/>
      <c r="N162" s="184"/>
      <c r="O162" s="184"/>
      <c r="P162" s="184"/>
      <c r="Q162" s="184"/>
      <c r="R162" s="184"/>
      <c r="S162" s="184"/>
      <c r="T162" s="185"/>
      <c r="AT162" s="180" t="s">
        <v>138</v>
      </c>
      <c r="AU162" s="180" t="s">
        <v>83</v>
      </c>
      <c r="AV162" s="177" t="s">
        <v>83</v>
      </c>
      <c r="AW162" s="177" t="s">
        <v>29</v>
      </c>
      <c r="AX162" s="177" t="s">
        <v>73</v>
      </c>
      <c r="AY162" s="180" t="s">
        <v>126</v>
      </c>
    </row>
    <row r="163" spans="1:65" s="177" customFormat="1">
      <c r="B163" s="178"/>
      <c r="D163" s="179" t="s">
        <v>138</v>
      </c>
      <c r="E163" s="180" t="s">
        <v>1</v>
      </c>
      <c r="F163" s="181" t="s">
        <v>183</v>
      </c>
      <c r="H163" s="182">
        <v>3.2749999999999999</v>
      </c>
      <c r="L163" s="178"/>
      <c r="M163" s="183"/>
      <c r="N163" s="184"/>
      <c r="O163" s="184"/>
      <c r="P163" s="184"/>
      <c r="Q163" s="184"/>
      <c r="R163" s="184"/>
      <c r="S163" s="184"/>
      <c r="T163" s="185"/>
      <c r="AT163" s="180" t="s">
        <v>138</v>
      </c>
      <c r="AU163" s="180" t="s">
        <v>83</v>
      </c>
      <c r="AV163" s="177" t="s">
        <v>83</v>
      </c>
      <c r="AW163" s="177" t="s">
        <v>29</v>
      </c>
      <c r="AX163" s="177" t="s">
        <v>73</v>
      </c>
      <c r="AY163" s="180" t="s">
        <v>126</v>
      </c>
    </row>
    <row r="164" spans="1:65" s="186" customFormat="1">
      <c r="B164" s="187"/>
      <c r="D164" s="179" t="s">
        <v>138</v>
      </c>
      <c r="E164" s="188" t="s">
        <v>1</v>
      </c>
      <c r="F164" s="189" t="s">
        <v>159</v>
      </c>
      <c r="H164" s="190">
        <v>40.875</v>
      </c>
      <c r="L164" s="187"/>
      <c r="M164" s="191"/>
      <c r="N164" s="192"/>
      <c r="O164" s="192"/>
      <c r="P164" s="192"/>
      <c r="Q164" s="192"/>
      <c r="R164" s="192"/>
      <c r="S164" s="192"/>
      <c r="T164" s="193"/>
      <c r="AT164" s="188" t="s">
        <v>138</v>
      </c>
      <c r="AU164" s="188" t="s">
        <v>83</v>
      </c>
      <c r="AV164" s="186" t="s">
        <v>132</v>
      </c>
      <c r="AW164" s="186" t="s">
        <v>29</v>
      </c>
      <c r="AX164" s="186" t="s">
        <v>81</v>
      </c>
      <c r="AY164" s="188" t="s">
        <v>126</v>
      </c>
    </row>
    <row r="165" spans="1:65" s="89" customFormat="1" ht="24.15" customHeight="1">
      <c r="A165" s="219"/>
      <c r="B165" s="87"/>
      <c r="C165" s="164" t="s">
        <v>184</v>
      </c>
      <c r="D165" s="164" t="s">
        <v>128</v>
      </c>
      <c r="E165" s="165" t="s">
        <v>185</v>
      </c>
      <c r="F165" s="166" t="s">
        <v>186</v>
      </c>
      <c r="G165" s="167" t="s">
        <v>187</v>
      </c>
      <c r="H165" s="168">
        <v>1203.046</v>
      </c>
      <c r="I165" s="74"/>
      <c r="J165" s="169">
        <f>ROUND(I165*H165,2)</f>
        <v>0</v>
      </c>
      <c r="K165" s="170"/>
      <c r="L165" s="87"/>
      <c r="M165" s="171" t="s">
        <v>1</v>
      </c>
      <c r="N165" s="172" t="s">
        <v>38</v>
      </c>
      <c r="O165" s="173">
        <v>0</v>
      </c>
      <c r="P165" s="173">
        <f>O165*H165</f>
        <v>0</v>
      </c>
      <c r="Q165" s="173">
        <v>0</v>
      </c>
      <c r="R165" s="173">
        <f>Q165*H165</f>
        <v>0</v>
      </c>
      <c r="S165" s="173">
        <v>0</v>
      </c>
      <c r="T165" s="174">
        <f>S165*H165</f>
        <v>0</v>
      </c>
      <c r="U165" s="21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/>
      <c r="AR165" s="175" t="s">
        <v>132</v>
      </c>
      <c r="AT165" s="175" t="s">
        <v>128</v>
      </c>
      <c r="AU165" s="175" t="s">
        <v>83</v>
      </c>
      <c r="AY165" s="81" t="s">
        <v>126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81" t="s">
        <v>81</v>
      </c>
      <c r="BK165" s="176">
        <f>ROUND(I165*H165,2)</f>
        <v>0</v>
      </c>
      <c r="BL165" s="81" t="s">
        <v>132</v>
      </c>
      <c r="BM165" s="175" t="s">
        <v>188</v>
      </c>
    </row>
    <row r="166" spans="1:65" s="177" customFormat="1">
      <c r="B166" s="178"/>
      <c r="D166" s="179" t="s">
        <v>138</v>
      </c>
      <c r="E166" s="180" t="s">
        <v>1</v>
      </c>
      <c r="F166" s="181" t="s">
        <v>189</v>
      </c>
      <c r="H166" s="182">
        <v>1203.046</v>
      </c>
      <c r="L166" s="178"/>
      <c r="M166" s="183"/>
      <c r="N166" s="184"/>
      <c r="O166" s="184"/>
      <c r="P166" s="184"/>
      <c r="Q166" s="184"/>
      <c r="R166" s="184"/>
      <c r="S166" s="184"/>
      <c r="T166" s="185"/>
      <c r="AT166" s="180" t="s">
        <v>138</v>
      </c>
      <c r="AU166" s="180" t="s">
        <v>83</v>
      </c>
      <c r="AV166" s="177" t="s">
        <v>83</v>
      </c>
      <c r="AW166" s="177" t="s">
        <v>29</v>
      </c>
      <c r="AX166" s="177" t="s">
        <v>81</v>
      </c>
      <c r="AY166" s="180" t="s">
        <v>126</v>
      </c>
    </row>
    <row r="167" spans="1:65" s="89" customFormat="1" ht="14.4" customHeight="1">
      <c r="A167" s="219"/>
      <c r="B167" s="87"/>
      <c r="C167" s="164" t="s">
        <v>190</v>
      </c>
      <c r="D167" s="164" t="s">
        <v>128</v>
      </c>
      <c r="E167" s="165" t="s">
        <v>191</v>
      </c>
      <c r="F167" s="166" t="s">
        <v>192</v>
      </c>
      <c r="G167" s="167" t="s">
        <v>136</v>
      </c>
      <c r="H167" s="168">
        <v>819.029</v>
      </c>
      <c r="I167" s="74"/>
      <c r="J167" s="169">
        <f>ROUND(I167*H167,2)</f>
        <v>0</v>
      </c>
      <c r="K167" s="170"/>
      <c r="L167" s="87"/>
      <c r="M167" s="171" t="s">
        <v>1</v>
      </c>
      <c r="N167" s="172" t="s">
        <v>38</v>
      </c>
      <c r="O167" s="173">
        <v>8.9999999999999993E-3</v>
      </c>
      <c r="P167" s="173">
        <f>O167*H167</f>
        <v>7.3712609999999996</v>
      </c>
      <c r="Q167" s="173">
        <v>0</v>
      </c>
      <c r="R167" s="173">
        <f>Q167*H167</f>
        <v>0</v>
      </c>
      <c r="S167" s="173">
        <v>0</v>
      </c>
      <c r="T167" s="174">
        <f>S167*H167</f>
        <v>0</v>
      </c>
      <c r="U167" s="219"/>
      <c r="V167" s="219"/>
      <c r="W167" s="219"/>
      <c r="X167" s="219"/>
      <c r="Y167" s="219"/>
      <c r="Z167" s="219"/>
      <c r="AA167" s="219"/>
      <c r="AB167" s="219"/>
      <c r="AC167" s="219"/>
      <c r="AD167" s="219"/>
      <c r="AE167" s="219"/>
      <c r="AR167" s="175" t="s">
        <v>132</v>
      </c>
      <c r="AT167" s="175" t="s">
        <v>128</v>
      </c>
      <c r="AU167" s="175" t="s">
        <v>83</v>
      </c>
      <c r="AY167" s="81" t="s">
        <v>126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81" t="s">
        <v>81</v>
      </c>
      <c r="BK167" s="176">
        <f>ROUND(I167*H167,2)</f>
        <v>0</v>
      </c>
      <c r="BL167" s="81" t="s">
        <v>132</v>
      </c>
      <c r="BM167" s="175" t="s">
        <v>193</v>
      </c>
    </row>
    <row r="168" spans="1:65" s="89" customFormat="1" ht="24.15" customHeight="1">
      <c r="A168" s="219"/>
      <c r="B168" s="87"/>
      <c r="C168" s="164" t="s">
        <v>194</v>
      </c>
      <c r="D168" s="164" t="s">
        <v>128</v>
      </c>
      <c r="E168" s="165" t="s">
        <v>195</v>
      </c>
      <c r="F168" s="166" t="s">
        <v>196</v>
      </c>
      <c r="G168" s="167" t="s">
        <v>131</v>
      </c>
      <c r="H168" s="168">
        <v>188</v>
      </c>
      <c r="I168" s="74"/>
      <c r="J168" s="169">
        <f>ROUND(I168*H168,2)</f>
        <v>0</v>
      </c>
      <c r="K168" s="170"/>
      <c r="L168" s="87"/>
      <c r="M168" s="171" t="s">
        <v>1</v>
      </c>
      <c r="N168" s="172" t="s">
        <v>38</v>
      </c>
      <c r="O168" s="173">
        <v>0.66800000000000004</v>
      </c>
      <c r="P168" s="173">
        <f>O168*H168</f>
        <v>125.584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R168" s="175" t="s">
        <v>132</v>
      </c>
      <c r="AT168" s="175" t="s">
        <v>128</v>
      </c>
      <c r="AU168" s="175" t="s">
        <v>83</v>
      </c>
      <c r="AY168" s="81" t="s">
        <v>126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81" t="s">
        <v>81</v>
      </c>
      <c r="BK168" s="176">
        <f>ROUND(I168*H168,2)</f>
        <v>0</v>
      </c>
      <c r="BL168" s="81" t="s">
        <v>132</v>
      </c>
      <c r="BM168" s="175" t="s">
        <v>197</v>
      </c>
    </row>
    <row r="169" spans="1:65" s="177" customFormat="1">
      <c r="B169" s="178"/>
      <c r="D169" s="179" t="s">
        <v>138</v>
      </c>
      <c r="E169" s="180" t="s">
        <v>1</v>
      </c>
      <c r="F169" s="181" t="s">
        <v>198</v>
      </c>
      <c r="H169" s="182">
        <v>188</v>
      </c>
      <c r="L169" s="178"/>
      <c r="M169" s="183"/>
      <c r="N169" s="184"/>
      <c r="O169" s="184"/>
      <c r="P169" s="184"/>
      <c r="Q169" s="184"/>
      <c r="R169" s="184"/>
      <c r="S169" s="184"/>
      <c r="T169" s="185"/>
      <c r="AT169" s="180" t="s">
        <v>138</v>
      </c>
      <c r="AU169" s="180" t="s">
        <v>83</v>
      </c>
      <c r="AV169" s="177" t="s">
        <v>83</v>
      </c>
      <c r="AW169" s="177" t="s">
        <v>29</v>
      </c>
      <c r="AX169" s="177" t="s">
        <v>81</v>
      </c>
      <c r="AY169" s="180" t="s">
        <v>126</v>
      </c>
    </row>
    <row r="170" spans="1:65" s="89" customFormat="1" ht="24.15" customHeight="1">
      <c r="A170" s="219"/>
      <c r="B170" s="87"/>
      <c r="C170" s="164" t="s">
        <v>199</v>
      </c>
      <c r="D170" s="164" t="s">
        <v>128</v>
      </c>
      <c r="E170" s="165" t="s">
        <v>200</v>
      </c>
      <c r="F170" s="166" t="s">
        <v>201</v>
      </c>
      <c r="G170" s="167" t="s">
        <v>131</v>
      </c>
      <c r="H170" s="168">
        <v>13.1</v>
      </c>
      <c r="I170" s="74"/>
      <c r="J170" s="169">
        <f>ROUND(I170*H170,2)</f>
        <v>0</v>
      </c>
      <c r="K170" s="170"/>
      <c r="L170" s="87"/>
      <c r="M170" s="171" t="s">
        <v>1</v>
      </c>
      <c r="N170" s="172" t="s">
        <v>38</v>
      </c>
      <c r="O170" s="173">
        <v>0.875</v>
      </c>
      <c r="P170" s="173">
        <f>O170*H170</f>
        <v>11.4625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219"/>
      <c r="V170" s="219"/>
      <c r="W170" s="219"/>
      <c r="X170" s="219"/>
      <c r="Y170" s="219"/>
      <c r="Z170" s="219"/>
      <c r="AA170" s="219"/>
      <c r="AB170" s="219"/>
      <c r="AC170" s="219"/>
      <c r="AD170" s="219"/>
      <c r="AE170" s="219"/>
      <c r="AR170" s="175" t="s">
        <v>132</v>
      </c>
      <c r="AT170" s="175" t="s">
        <v>128</v>
      </c>
      <c r="AU170" s="175" t="s">
        <v>83</v>
      </c>
      <c r="AY170" s="81" t="s">
        <v>126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81" t="s">
        <v>81</v>
      </c>
      <c r="BK170" s="176">
        <f>ROUND(I170*H170,2)</f>
        <v>0</v>
      </c>
      <c r="BL170" s="81" t="s">
        <v>132</v>
      </c>
      <c r="BM170" s="175" t="s">
        <v>202</v>
      </c>
    </row>
    <row r="171" spans="1:65" s="177" customFormat="1">
      <c r="B171" s="178"/>
      <c r="D171" s="179" t="s">
        <v>138</v>
      </c>
      <c r="E171" s="180" t="s">
        <v>1</v>
      </c>
      <c r="F171" s="181" t="s">
        <v>203</v>
      </c>
      <c r="H171" s="182">
        <v>13.1</v>
      </c>
      <c r="L171" s="178"/>
      <c r="M171" s="183"/>
      <c r="N171" s="184"/>
      <c r="O171" s="184"/>
      <c r="P171" s="184"/>
      <c r="Q171" s="184"/>
      <c r="R171" s="184"/>
      <c r="S171" s="184"/>
      <c r="T171" s="185"/>
      <c r="AT171" s="180" t="s">
        <v>138</v>
      </c>
      <c r="AU171" s="180" t="s">
        <v>83</v>
      </c>
      <c r="AV171" s="177" t="s">
        <v>83</v>
      </c>
      <c r="AW171" s="177" t="s">
        <v>29</v>
      </c>
      <c r="AX171" s="177" t="s">
        <v>81</v>
      </c>
      <c r="AY171" s="180" t="s">
        <v>126</v>
      </c>
    </row>
    <row r="172" spans="1:65" s="89" customFormat="1" ht="24.15" customHeight="1">
      <c r="A172" s="219"/>
      <c r="B172" s="87"/>
      <c r="C172" s="164" t="s">
        <v>8</v>
      </c>
      <c r="D172" s="164" t="s">
        <v>128</v>
      </c>
      <c r="E172" s="165" t="s">
        <v>204</v>
      </c>
      <c r="F172" s="166" t="s">
        <v>205</v>
      </c>
      <c r="G172" s="167" t="s">
        <v>131</v>
      </c>
      <c r="H172" s="168">
        <v>188</v>
      </c>
      <c r="I172" s="74"/>
      <c r="J172" s="169">
        <f>ROUND(I172*H172,2)</f>
        <v>0</v>
      </c>
      <c r="K172" s="170"/>
      <c r="L172" s="87"/>
      <c r="M172" s="171" t="s">
        <v>1</v>
      </c>
      <c r="N172" s="172" t="s">
        <v>38</v>
      </c>
      <c r="O172" s="173">
        <v>5.8000000000000003E-2</v>
      </c>
      <c r="P172" s="173">
        <f>O172*H172</f>
        <v>10.904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U172" s="219"/>
      <c r="V172" s="219"/>
      <c r="W172" s="219"/>
      <c r="X172" s="219"/>
      <c r="Y172" s="219"/>
      <c r="Z172" s="219"/>
      <c r="AA172" s="219"/>
      <c r="AB172" s="219"/>
      <c r="AC172" s="219"/>
      <c r="AD172" s="219"/>
      <c r="AE172" s="219"/>
      <c r="AR172" s="175" t="s">
        <v>132</v>
      </c>
      <c r="AT172" s="175" t="s">
        <v>128</v>
      </c>
      <c r="AU172" s="175" t="s">
        <v>83</v>
      </c>
      <c r="AY172" s="81" t="s">
        <v>126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81" t="s">
        <v>81</v>
      </c>
      <c r="BK172" s="176">
        <f>ROUND(I172*H172,2)</f>
        <v>0</v>
      </c>
      <c r="BL172" s="81" t="s">
        <v>132</v>
      </c>
      <c r="BM172" s="175" t="s">
        <v>206</v>
      </c>
    </row>
    <row r="173" spans="1:65" s="89" customFormat="1" ht="14.4" customHeight="1">
      <c r="A173" s="219"/>
      <c r="B173" s="87"/>
      <c r="C173" s="201" t="s">
        <v>207</v>
      </c>
      <c r="D173" s="201" t="s">
        <v>208</v>
      </c>
      <c r="E173" s="202" t="s">
        <v>209</v>
      </c>
      <c r="F173" s="203" t="s">
        <v>210</v>
      </c>
      <c r="G173" s="204" t="s">
        <v>211</v>
      </c>
      <c r="H173" s="205">
        <v>5.64</v>
      </c>
      <c r="I173" s="75"/>
      <c r="J173" s="206">
        <f>ROUND(I173*H173,2)</f>
        <v>0</v>
      </c>
      <c r="K173" s="207"/>
      <c r="L173" s="208"/>
      <c r="M173" s="209" t="s">
        <v>1</v>
      </c>
      <c r="N173" s="210" t="s">
        <v>38</v>
      </c>
      <c r="O173" s="173">
        <v>0</v>
      </c>
      <c r="P173" s="173">
        <f>O173*H173</f>
        <v>0</v>
      </c>
      <c r="Q173" s="173">
        <v>1E-3</v>
      </c>
      <c r="R173" s="173">
        <f>Q173*H173</f>
        <v>5.64E-3</v>
      </c>
      <c r="S173" s="173">
        <v>0</v>
      </c>
      <c r="T173" s="174">
        <f>S173*H173</f>
        <v>0</v>
      </c>
      <c r="U173" s="219"/>
      <c r="V173" s="219"/>
      <c r="W173" s="219"/>
      <c r="X173" s="219"/>
      <c r="Y173" s="219"/>
      <c r="Z173" s="219"/>
      <c r="AA173" s="219"/>
      <c r="AB173" s="219"/>
      <c r="AC173" s="219"/>
      <c r="AD173" s="219"/>
      <c r="AE173" s="219"/>
      <c r="AR173" s="175" t="s">
        <v>167</v>
      </c>
      <c r="AT173" s="175" t="s">
        <v>208</v>
      </c>
      <c r="AU173" s="175" t="s">
        <v>83</v>
      </c>
      <c r="AY173" s="81" t="s">
        <v>126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81" t="s">
        <v>81</v>
      </c>
      <c r="BK173" s="176">
        <f>ROUND(I173*H173,2)</f>
        <v>0</v>
      </c>
      <c r="BL173" s="81" t="s">
        <v>132</v>
      </c>
      <c r="BM173" s="175" t="s">
        <v>212</v>
      </c>
    </row>
    <row r="174" spans="1:65" s="177" customFormat="1">
      <c r="B174" s="178"/>
      <c r="D174" s="179" t="s">
        <v>138</v>
      </c>
      <c r="E174" s="180" t="s">
        <v>1</v>
      </c>
      <c r="F174" s="181" t="s">
        <v>213</v>
      </c>
      <c r="H174" s="182">
        <v>5.64</v>
      </c>
      <c r="L174" s="178"/>
      <c r="M174" s="183"/>
      <c r="N174" s="184"/>
      <c r="O174" s="184"/>
      <c r="P174" s="184"/>
      <c r="Q174" s="184"/>
      <c r="R174" s="184"/>
      <c r="S174" s="184"/>
      <c r="T174" s="185"/>
      <c r="AT174" s="180" t="s">
        <v>138</v>
      </c>
      <c r="AU174" s="180" t="s">
        <v>83</v>
      </c>
      <c r="AV174" s="177" t="s">
        <v>83</v>
      </c>
      <c r="AW174" s="177" t="s">
        <v>29</v>
      </c>
      <c r="AX174" s="177" t="s">
        <v>81</v>
      </c>
      <c r="AY174" s="180" t="s">
        <v>126</v>
      </c>
    </row>
    <row r="175" spans="1:65" s="89" customFormat="1" ht="37.799999999999997" customHeight="1">
      <c r="A175" s="219"/>
      <c r="B175" s="87"/>
      <c r="C175" s="164" t="s">
        <v>214</v>
      </c>
      <c r="D175" s="164" t="s">
        <v>128</v>
      </c>
      <c r="E175" s="165" t="s">
        <v>215</v>
      </c>
      <c r="F175" s="166" t="s">
        <v>216</v>
      </c>
      <c r="G175" s="167" t="s">
        <v>131</v>
      </c>
      <c r="H175" s="168">
        <v>320.10000000000002</v>
      </c>
      <c r="I175" s="74"/>
      <c r="J175" s="169">
        <f>ROUND(I175*H175,2)</f>
        <v>0</v>
      </c>
      <c r="K175" s="170"/>
      <c r="L175" s="87"/>
      <c r="M175" s="171" t="s">
        <v>1</v>
      </c>
      <c r="N175" s="172" t="s">
        <v>38</v>
      </c>
      <c r="O175" s="173">
        <v>2.5000000000000001E-2</v>
      </c>
      <c r="P175" s="173">
        <f>O175*H175</f>
        <v>8.0025000000000013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U175" s="219"/>
      <c r="V175" s="219"/>
      <c r="W175" s="219"/>
      <c r="X175" s="219"/>
      <c r="Y175" s="219"/>
      <c r="Z175" s="219"/>
      <c r="AA175" s="219"/>
      <c r="AB175" s="219"/>
      <c r="AC175" s="219"/>
      <c r="AD175" s="219"/>
      <c r="AE175" s="219"/>
      <c r="AR175" s="175" t="s">
        <v>132</v>
      </c>
      <c r="AT175" s="175" t="s">
        <v>128</v>
      </c>
      <c r="AU175" s="175" t="s">
        <v>83</v>
      </c>
      <c r="AY175" s="81" t="s">
        <v>126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81" t="s">
        <v>81</v>
      </c>
      <c r="BK175" s="176">
        <f>ROUND(I175*H175,2)</f>
        <v>0</v>
      </c>
      <c r="BL175" s="81" t="s">
        <v>132</v>
      </c>
      <c r="BM175" s="175" t="s">
        <v>217</v>
      </c>
    </row>
    <row r="176" spans="1:65" s="177" customFormat="1">
      <c r="B176" s="178"/>
      <c r="D176" s="179" t="s">
        <v>138</v>
      </c>
      <c r="E176" s="180" t="s">
        <v>1</v>
      </c>
      <c r="F176" s="181" t="s">
        <v>218</v>
      </c>
      <c r="H176" s="182">
        <v>32.200000000000003</v>
      </c>
      <c r="L176" s="178"/>
      <c r="M176" s="183"/>
      <c r="N176" s="184"/>
      <c r="O176" s="184"/>
      <c r="P176" s="184"/>
      <c r="Q176" s="184"/>
      <c r="R176" s="184"/>
      <c r="S176" s="184"/>
      <c r="T176" s="185"/>
      <c r="AT176" s="180" t="s">
        <v>138</v>
      </c>
      <c r="AU176" s="180" t="s">
        <v>83</v>
      </c>
      <c r="AV176" s="177" t="s">
        <v>83</v>
      </c>
      <c r="AW176" s="177" t="s">
        <v>29</v>
      </c>
      <c r="AX176" s="177" t="s">
        <v>73</v>
      </c>
      <c r="AY176" s="180" t="s">
        <v>126</v>
      </c>
    </row>
    <row r="177" spans="1:65" s="177" customFormat="1">
      <c r="B177" s="178"/>
      <c r="D177" s="179" t="s">
        <v>138</v>
      </c>
      <c r="E177" s="180" t="s">
        <v>1</v>
      </c>
      <c r="F177" s="181" t="s">
        <v>219</v>
      </c>
      <c r="H177" s="182">
        <v>32.4</v>
      </c>
      <c r="L177" s="178"/>
      <c r="M177" s="183"/>
      <c r="N177" s="184"/>
      <c r="O177" s="184"/>
      <c r="P177" s="184"/>
      <c r="Q177" s="184"/>
      <c r="R177" s="184"/>
      <c r="S177" s="184"/>
      <c r="T177" s="185"/>
      <c r="AT177" s="180" t="s">
        <v>138</v>
      </c>
      <c r="AU177" s="180" t="s">
        <v>83</v>
      </c>
      <c r="AV177" s="177" t="s">
        <v>83</v>
      </c>
      <c r="AW177" s="177" t="s">
        <v>29</v>
      </c>
      <c r="AX177" s="177" t="s">
        <v>73</v>
      </c>
      <c r="AY177" s="180" t="s">
        <v>126</v>
      </c>
    </row>
    <row r="178" spans="1:65" s="177" customFormat="1">
      <c r="B178" s="178"/>
      <c r="D178" s="179" t="s">
        <v>138</v>
      </c>
      <c r="E178" s="180" t="s">
        <v>1</v>
      </c>
      <c r="F178" s="181" t="s">
        <v>220</v>
      </c>
      <c r="H178" s="182">
        <v>177.5</v>
      </c>
      <c r="L178" s="178"/>
      <c r="M178" s="183"/>
      <c r="N178" s="184"/>
      <c r="O178" s="184"/>
      <c r="P178" s="184"/>
      <c r="Q178" s="184"/>
      <c r="R178" s="184"/>
      <c r="S178" s="184"/>
      <c r="T178" s="185"/>
      <c r="AT178" s="180" t="s">
        <v>138</v>
      </c>
      <c r="AU178" s="180" t="s">
        <v>83</v>
      </c>
      <c r="AV178" s="177" t="s">
        <v>83</v>
      </c>
      <c r="AW178" s="177" t="s">
        <v>29</v>
      </c>
      <c r="AX178" s="177" t="s">
        <v>73</v>
      </c>
      <c r="AY178" s="180" t="s">
        <v>126</v>
      </c>
    </row>
    <row r="179" spans="1:65" s="177" customFormat="1">
      <c r="B179" s="178"/>
      <c r="D179" s="179" t="s">
        <v>138</v>
      </c>
      <c r="E179" s="180" t="s">
        <v>1</v>
      </c>
      <c r="F179" s="181" t="s">
        <v>221</v>
      </c>
      <c r="H179" s="182">
        <v>14.6</v>
      </c>
      <c r="L179" s="178"/>
      <c r="M179" s="183"/>
      <c r="N179" s="184"/>
      <c r="O179" s="184"/>
      <c r="P179" s="184"/>
      <c r="Q179" s="184"/>
      <c r="R179" s="184"/>
      <c r="S179" s="184"/>
      <c r="T179" s="185"/>
      <c r="AT179" s="180" t="s">
        <v>138</v>
      </c>
      <c r="AU179" s="180" t="s">
        <v>83</v>
      </c>
      <c r="AV179" s="177" t="s">
        <v>83</v>
      </c>
      <c r="AW179" s="177" t="s">
        <v>29</v>
      </c>
      <c r="AX179" s="177" t="s">
        <v>73</v>
      </c>
      <c r="AY179" s="180" t="s">
        <v>126</v>
      </c>
    </row>
    <row r="180" spans="1:65" s="177" customFormat="1">
      <c r="B180" s="178"/>
      <c r="D180" s="179" t="s">
        <v>138</v>
      </c>
      <c r="E180" s="180" t="s">
        <v>1</v>
      </c>
      <c r="F180" s="181" t="s">
        <v>222</v>
      </c>
      <c r="H180" s="182">
        <v>63.4</v>
      </c>
      <c r="L180" s="178"/>
      <c r="M180" s="183"/>
      <c r="N180" s="184"/>
      <c r="O180" s="184"/>
      <c r="P180" s="184"/>
      <c r="Q180" s="184"/>
      <c r="R180" s="184"/>
      <c r="S180" s="184"/>
      <c r="T180" s="185"/>
      <c r="AT180" s="180" t="s">
        <v>138</v>
      </c>
      <c r="AU180" s="180" t="s">
        <v>83</v>
      </c>
      <c r="AV180" s="177" t="s">
        <v>83</v>
      </c>
      <c r="AW180" s="177" t="s">
        <v>29</v>
      </c>
      <c r="AX180" s="177" t="s">
        <v>73</v>
      </c>
      <c r="AY180" s="180" t="s">
        <v>126</v>
      </c>
    </row>
    <row r="181" spans="1:65" s="186" customFormat="1">
      <c r="B181" s="187"/>
      <c r="D181" s="179" t="s">
        <v>138</v>
      </c>
      <c r="E181" s="188" t="s">
        <v>1</v>
      </c>
      <c r="F181" s="189" t="s">
        <v>159</v>
      </c>
      <c r="H181" s="190">
        <v>320.09999999999997</v>
      </c>
      <c r="L181" s="187"/>
      <c r="M181" s="191"/>
      <c r="N181" s="192"/>
      <c r="O181" s="192"/>
      <c r="P181" s="192"/>
      <c r="Q181" s="192"/>
      <c r="R181" s="192"/>
      <c r="S181" s="192"/>
      <c r="T181" s="193"/>
      <c r="AT181" s="188" t="s">
        <v>138</v>
      </c>
      <c r="AU181" s="188" t="s">
        <v>83</v>
      </c>
      <c r="AV181" s="186" t="s">
        <v>132</v>
      </c>
      <c r="AW181" s="186" t="s">
        <v>29</v>
      </c>
      <c r="AX181" s="186" t="s">
        <v>81</v>
      </c>
      <c r="AY181" s="188" t="s">
        <v>126</v>
      </c>
    </row>
    <row r="182" spans="1:65" s="89" customFormat="1" ht="24.15" customHeight="1">
      <c r="A182" s="219"/>
      <c r="B182" s="87"/>
      <c r="C182" s="164" t="s">
        <v>223</v>
      </c>
      <c r="D182" s="164" t="s">
        <v>128</v>
      </c>
      <c r="E182" s="165" t="s">
        <v>224</v>
      </c>
      <c r="F182" s="166" t="s">
        <v>225</v>
      </c>
      <c r="G182" s="167" t="s">
        <v>131</v>
      </c>
      <c r="H182" s="168">
        <v>188</v>
      </c>
      <c r="I182" s="74"/>
      <c r="J182" s="169">
        <f>ROUND(I182*H182,2)</f>
        <v>0</v>
      </c>
      <c r="K182" s="170"/>
      <c r="L182" s="87"/>
      <c r="M182" s="171" t="s">
        <v>1</v>
      </c>
      <c r="N182" s="172" t="s">
        <v>38</v>
      </c>
      <c r="O182" s="173">
        <v>4.0000000000000001E-3</v>
      </c>
      <c r="P182" s="173">
        <f>O182*H182</f>
        <v>0.752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219"/>
      <c r="V182" s="219"/>
      <c r="W182" s="219"/>
      <c r="X182" s="219"/>
      <c r="Y182" s="219"/>
      <c r="Z182" s="219"/>
      <c r="AA182" s="219"/>
      <c r="AB182" s="219"/>
      <c r="AC182" s="219"/>
      <c r="AD182" s="219"/>
      <c r="AE182" s="219"/>
      <c r="AR182" s="175" t="s">
        <v>132</v>
      </c>
      <c r="AT182" s="175" t="s">
        <v>128</v>
      </c>
      <c r="AU182" s="175" t="s">
        <v>83</v>
      </c>
      <c r="AY182" s="81" t="s">
        <v>126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81" t="s">
        <v>81</v>
      </c>
      <c r="BK182" s="176">
        <f>ROUND(I182*H182,2)</f>
        <v>0</v>
      </c>
      <c r="BL182" s="81" t="s">
        <v>132</v>
      </c>
      <c r="BM182" s="175" t="s">
        <v>226</v>
      </c>
    </row>
    <row r="183" spans="1:65" s="89" customFormat="1" ht="24.15" customHeight="1">
      <c r="A183" s="219"/>
      <c r="B183" s="87"/>
      <c r="C183" s="164" t="s">
        <v>227</v>
      </c>
      <c r="D183" s="164" t="s">
        <v>128</v>
      </c>
      <c r="E183" s="165" t="s">
        <v>228</v>
      </c>
      <c r="F183" s="166" t="s">
        <v>229</v>
      </c>
      <c r="G183" s="167" t="s">
        <v>187</v>
      </c>
      <c r="H183" s="168">
        <v>5.0000000000000001E-3</v>
      </c>
      <c r="I183" s="74"/>
      <c r="J183" s="169">
        <f>ROUND(I183*H183,2)</f>
        <v>0</v>
      </c>
      <c r="K183" s="170"/>
      <c r="L183" s="87"/>
      <c r="M183" s="171" t="s">
        <v>1</v>
      </c>
      <c r="N183" s="172" t="s">
        <v>38</v>
      </c>
      <c r="O183" s="173">
        <v>21.428999999999998</v>
      </c>
      <c r="P183" s="173">
        <f>O183*H183</f>
        <v>0.10714499999999999</v>
      </c>
      <c r="Q183" s="173">
        <v>0</v>
      </c>
      <c r="R183" s="173">
        <f>Q183*H183</f>
        <v>0</v>
      </c>
      <c r="S183" s="173">
        <v>0</v>
      </c>
      <c r="T183" s="174">
        <f>S183*H183</f>
        <v>0</v>
      </c>
      <c r="U183" s="219"/>
      <c r="V183" s="219"/>
      <c r="W183" s="219"/>
      <c r="X183" s="219"/>
      <c r="Y183" s="219"/>
      <c r="Z183" s="219"/>
      <c r="AA183" s="219"/>
      <c r="AB183" s="219"/>
      <c r="AC183" s="219"/>
      <c r="AD183" s="219"/>
      <c r="AE183" s="219"/>
      <c r="AR183" s="175" t="s">
        <v>132</v>
      </c>
      <c r="AT183" s="175" t="s">
        <v>128</v>
      </c>
      <c r="AU183" s="175" t="s">
        <v>83</v>
      </c>
      <c r="AY183" s="81" t="s">
        <v>126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81" t="s">
        <v>81</v>
      </c>
      <c r="BK183" s="176">
        <f>ROUND(I183*H183,2)</f>
        <v>0</v>
      </c>
      <c r="BL183" s="81" t="s">
        <v>132</v>
      </c>
      <c r="BM183" s="175" t="s">
        <v>230</v>
      </c>
    </row>
    <row r="184" spans="1:65" s="177" customFormat="1">
      <c r="B184" s="178"/>
      <c r="D184" s="179" t="s">
        <v>138</v>
      </c>
      <c r="E184" s="180" t="s">
        <v>1</v>
      </c>
      <c r="F184" s="181" t="s">
        <v>231</v>
      </c>
      <c r="H184" s="182">
        <v>5.0000000000000001E-3</v>
      </c>
      <c r="L184" s="178"/>
      <c r="M184" s="183"/>
      <c r="N184" s="184"/>
      <c r="O184" s="184"/>
      <c r="P184" s="184"/>
      <c r="Q184" s="184"/>
      <c r="R184" s="184"/>
      <c r="S184" s="184"/>
      <c r="T184" s="185"/>
      <c r="AT184" s="180" t="s">
        <v>138</v>
      </c>
      <c r="AU184" s="180" t="s">
        <v>83</v>
      </c>
      <c r="AV184" s="177" t="s">
        <v>83</v>
      </c>
      <c r="AW184" s="177" t="s">
        <v>29</v>
      </c>
      <c r="AX184" s="177" t="s">
        <v>81</v>
      </c>
      <c r="AY184" s="180" t="s">
        <v>126</v>
      </c>
    </row>
    <row r="185" spans="1:65" s="89" customFormat="1" ht="14.4" customHeight="1">
      <c r="A185" s="219"/>
      <c r="B185" s="87"/>
      <c r="C185" s="201" t="s">
        <v>232</v>
      </c>
      <c r="D185" s="201" t="s">
        <v>208</v>
      </c>
      <c r="E185" s="202" t="s">
        <v>233</v>
      </c>
      <c r="F185" s="203" t="s">
        <v>234</v>
      </c>
      <c r="G185" s="204" t="s">
        <v>211</v>
      </c>
      <c r="H185" s="205">
        <v>5</v>
      </c>
      <c r="I185" s="75"/>
      <c r="J185" s="206">
        <f>ROUND(I185*H185,2)</f>
        <v>0</v>
      </c>
      <c r="K185" s="207"/>
      <c r="L185" s="208"/>
      <c r="M185" s="209" t="s">
        <v>1</v>
      </c>
      <c r="N185" s="210" t="s">
        <v>38</v>
      </c>
      <c r="O185" s="173">
        <v>0</v>
      </c>
      <c r="P185" s="173">
        <f>O185*H185</f>
        <v>0</v>
      </c>
      <c r="Q185" s="173">
        <v>1E-3</v>
      </c>
      <c r="R185" s="173">
        <f>Q185*H185</f>
        <v>5.0000000000000001E-3</v>
      </c>
      <c r="S185" s="173">
        <v>0</v>
      </c>
      <c r="T185" s="174">
        <f>S185*H185</f>
        <v>0</v>
      </c>
      <c r="U185" s="219"/>
      <c r="V185" s="219"/>
      <c r="W185" s="219"/>
      <c r="X185" s="219"/>
      <c r="Y185" s="219"/>
      <c r="Z185" s="219"/>
      <c r="AA185" s="219"/>
      <c r="AB185" s="219"/>
      <c r="AC185" s="219"/>
      <c r="AD185" s="219"/>
      <c r="AE185" s="219"/>
      <c r="AR185" s="175" t="s">
        <v>167</v>
      </c>
      <c r="AT185" s="175" t="s">
        <v>208</v>
      </c>
      <c r="AU185" s="175" t="s">
        <v>83</v>
      </c>
      <c r="AY185" s="81" t="s">
        <v>126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81" t="s">
        <v>81</v>
      </c>
      <c r="BK185" s="176">
        <f>ROUND(I185*H185,2)</f>
        <v>0</v>
      </c>
      <c r="BL185" s="81" t="s">
        <v>132</v>
      </c>
      <c r="BM185" s="175" t="s">
        <v>235</v>
      </c>
    </row>
    <row r="186" spans="1:65" s="177" customFormat="1">
      <c r="B186" s="178"/>
      <c r="D186" s="179" t="s">
        <v>138</v>
      </c>
      <c r="F186" s="181" t="s">
        <v>236</v>
      </c>
      <c r="H186" s="182">
        <v>5</v>
      </c>
      <c r="L186" s="178"/>
      <c r="M186" s="183"/>
      <c r="N186" s="184"/>
      <c r="O186" s="184"/>
      <c r="P186" s="184"/>
      <c r="Q186" s="184"/>
      <c r="R186" s="184"/>
      <c r="S186" s="184"/>
      <c r="T186" s="185"/>
      <c r="AT186" s="180" t="s">
        <v>138</v>
      </c>
      <c r="AU186" s="180" t="s">
        <v>83</v>
      </c>
      <c r="AV186" s="177" t="s">
        <v>83</v>
      </c>
      <c r="AW186" s="177" t="s">
        <v>3</v>
      </c>
      <c r="AX186" s="177" t="s">
        <v>81</v>
      </c>
      <c r="AY186" s="180" t="s">
        <v>126</v>
      </c>
    </row>
    <row r="187" spans="1:65" s="89" customFormat="1" ht="14.4" customHeight="1">
      <c r="A187" s="219"/>
      <c r="B187" s="87"/>
      <c r="C187" s="164" t="s">
        <v>7</v>
      </c>
      <c r="D187" s="164" t="s">
        <v>128</v>
      </c>
      <c r="E187" s="165" t="s">
        <v>237</v>
      </c>
      <c r="F187" s="166" t="s">
        <v>238</v>
      </c>
      <c r="G187" s="167" t="s">
        <v>136</v>
      </c>
      <c r="H187" s="168">
        <v>188</v>
      </c>
      <c r="I187" s="74"/>
      <c r="J187" s="169">
        <f>ROUND(I187*H187,2)</f>
        <v>0</v>
      </c>
      <c r="K187" s="170"/>
      <c r="L187" s="87"/>
      <c r="M187" s="171" t="s">
        <v>1</v>
      </c>
      <c r="N187" s="172" t="s">
        <v>38</v>
      </c>
      <c r="O187" s="173">
        <v>0.26100000000000001</v>
      </c>
      <c r="P187" s="173">
        <f>O187*H187</f>
        <v>49.068000000000005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219"/>
      <c r="V187" s="219"/>
      <c r="W187" s="219"/>
      <c r="X187" s="219"/>
      <c r="Y187" s="219"/>
      <c r="Z187" s="219"/>
      <c r="AA187" s="219"/>
      <c r="AB187" s="219"/>
      <c r="AC187" s="219"/>
      <c r="AD187" s="219"/>
      <c r="AE187" s="219"/>
      <c r="AR187" s="175" t="s">
        <v>132</v>
      </c>
      <c r="AT187" s="175" t="s">
        <v>128</v>
      </c>
      <c r="AU187" s="175" t="s">
        <v>83</v>
      </c>
      <c r="AY187" s="81" t="s">
        <v>126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81" t="s">
        <v>81</v>
      </c>
      <c r="BK187" s="176">
        <f>ROUND(I187*H187,2)</f>
        <v>0</v>
      </c>
      <c r="BL187" s="81" t="s">
        <v>132</v>
      </c>
      <c r="BM187" s="175" t="s">
        <v>239</v>
      </c>
    </row>
    <row r="188" spans="1:65" s="89" customFormat="1" ht="14.4" customHeight="1">
      <c r="A188" s="219"/>
      <c r="B188" s="87"/>
      <c r="C188" s="164" t="s">
        <v>240</v>
      </c>
      <c r="D188" s="164" t="s">
        <v>128</v>
      </c>
      <c r="E188" s="165" t="s">
        <v>241</v>
      </c>
      <c r="F188" s="166" t="s">
        <v>242</v>
      </c>
      <c r="G188" s="167" t="s">
        <v>136</v>
      </c>
      <c r="H188" s="168">
        <v>0.376</v>
      </c>
      <c r="I188" s="74"/>
      <c r="J188" s="169">
        <f>ROUND(I188*H188,2)</f>
        <v>0</v>
      </c>
      <c r="K188" s="170"/>
      <c r="L188" s="87"/>
      <c r="M188" s="171" t="s">
        <v>1</v>
      </c>
      <c r="N188" s="172" t="s">
        <v>38</v>
      </c>
      <c r="O188" s="173">
        <v>0.45200000000000001</v>
      </c>
      <c r="P188" s="173">
        <f>O188*H188</f>
        <v>0.16995199999999999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219"/>
      <c r="V188" s="219"/>
      <c r="W188" s="219"/>
      <c r="X188" s="219"/>
      <c r="Y188" s="219"/>
      <c r="Z188" s="219"/>
      <c r="AA188" s="219"/>
      <c r="AB188" s="219"/>
      <c r="AC188" s="219"/>
      <c r="AD188" s="219"/>
      <c r="AE188" s="219"/>
      <c r="AR188" s="175" t="s">
        <v>132</v>
      </c>
      <c r="AT188" s="175" t="s">
        <v>128</v>
      </c>
      <c r="AU188" s="175" t="s">
        <v>83</v>
      </c>
      <c r="AY188" s="81" t="s">
        <v>126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81" t="s">
        <v>81</v>
      </c>
      <c r="BK188" s="176">
        <f>ROUND(I188*H188,2)</f>
        <v>0</v>
      </c>
      <c r="BL188" s="81" t="s">
        <v>132</v>
      </c>
      <c r="BM188" s="175" t="s">
        <v>243</v>
      </c>
    </row>
    <row r="189" spans="1:65" s="177" customFormat="1">
      <c r="B189" s="178"/>
      <c r="D189" s="179" t="s">
        <v>138</v>
      </c>
      <c r="E189" s="180" t="s">
        <v>1</v>
      </c>
      <c r="F189" s="181" t="s">
        <v>244</v>
      </c>
      <c r="H189" s="182">
        <v>0.376</v>
      </c>
      <c r="L189" s="178"/>
      <c r="M189" s="183"/>
      <c r="N189" s="184"/>
      <c r="O189" s="184"/>
      <c r="P189" s="184"/>
      <c r="Q189" s="184"/>
      <c r="R189" s="184"/>
      <c r="S189" s="184"/>
      <c r="T189" s="185"/>
      <c r="AT189" s="180" t="s">
        <v>138</v>
      </c>
      <c r="AU189" s="180" t="s">
        <v>83</v>
      </c>
      <c r="AV189" s="177" t="s">
        <v>83</v>
      </c>
      <c r="AW189" s="177" t="s">
        <v>29</v>
      </c>
      <c r="AX189" s="177" t="s">
        <v>81</v>
      </c>
      <c r="AY189" s="180" t="s">
        <v>126</v>
      </c>
    </row>
    <row r="190" spans="1:65" s="151" customFormat="1" ht="22.8" customHeight="1">
      <c r="B190" s="152"/>
      <c r="D190" s="153" t="s">
        <v>72</v>
      </c>
      <c r="E190" s="162" t="s">
        <v>83</v>
      </c>
      <c r="F190" s="162" t="s">
        <v>245</v>
      </c>
      <c r="J190" s="163">
        <f>BK190</f>
        <v>0</v>
      </c>
      <c r="L190" s="152"/>
      <c r="M190" s="156"/>
      <c r="N190" s="157"/>
      <c r="O190" s="157"/>
      <c r="P190" s="158">
        <f>SUM(P191:P217)</f>
        <v>111.45826700000001</v>
      </c>
      <c r="Q190" s="157"/>
      <c r="R190" s="158">
        <f>SUM(R191:R217)</f>
        <v>133.52128269000002</v>
      </c>
      <c r="S190" s="157"/>
      <c r="T190" s="159">
        <f>SUM(T191:T217)</f>
        <v>0</v>
      </c>
      <c r="AR190" s="153" t="s">
        <v>81</v>
      </c>
      <c r="AT190" s="160" t="s">
        <v>72</v>
      </c>
      <c r="AU190" s="160" t="s">
        <v>81</v>
      </c>
      <c r="AY190" s="153" t="s">
        <v>126</v>
      </c>
      <c r="BK190" s="161">
        <f>SUM(BK191:BK217)</f>
        <v>0</v>
      </c>
    </row>
    <row r="191" spans="1:65" s="89" customFormat="1" ht="14.4" customHeight="1">
      <c r="A191" s="219"/>
      <c r="B191" s="87"/>
      <c r="C191" s="164" t="s">
        <v>246</v>
      </c>
      <c r="D191" s="164" t="s">
        <v>128</v>
      </c>
      <c r="E191" s="165" t="s">
        <v>247</v>
      </c>
      <c r="F191" s="166" t="s">
        <v>248</v>
      </c>
      <c r="G191" s="167" t="s">
        <v>136</v>
      </c>
      <c r="H191" s="168">
        <v>27.024000000000001</v>
      </c>
      <c r="I191" s="74"/>
      <c r="J191" s="169">
        <f>ROUND(I191*H191,2)</f>
        <v>0</v>
      </c>
      <c r="K191" s="170"/>
      <c r="L191" s="87"/>
      <c r="M191" s="171" t="s">
        <v>1</v>
      </c>
      <c r="N191" s="172" t="s">
        <v>38</v>
      </c>
      <c r="O191" s="173">
        <v>0.58399999999999996</v>
      </c>
      <c r="P191" s="173">
        <f>O191*H191</f>
        <v>15.782015999999999</v>
      </c>
      <c r="Q191" s="173">
        <v>2.45329</v>
      </c>
      <c r="R191" s="173">
        <f>Q191*H191</f>
        <v>66.297708960000008</v>
      </c>
      <c r="S191" s="173">
        <v>0</v>
      </c>
      <c r="T191" s="174">
        <f>S191*H191</f>
        <v>0</v>
      </c>
      <c r="U191" s="219"/>
      <c r="V191" s="219"/>
      <c r="W191" s="219"/>
      <c r="X191" s="219"/>
      <c r="Y191" s="219"/>
      <c r="Z191" s="219"/>
      <c r="AA191" s="219"/>
      <c r="AB191" s="219"/>
      <c r="AC191" s="219"/>
      <c r="AD191" s="219"/>
      <c r="AE191" s="219"/>
      <c r="AR191" s="175" t="s">
        <v>132</v>
      </c>
      <c r="AT191" s="175" t="s">
        <v>128</v>
      </c>
      <c r="AU191" s="175" t="s">
        <v>83</v>
      </c>
      <c r="AY191" s="81" t="s">
        <v>126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81" t="s">
        <v>81</v>
      </c>
      <c r="BK191" s="176">
        <f>ROUND(I191*H191,2)</f>
        <v>0</v>
      </c>
      <c r="BL191" s="81" t="s">
        <v>132</v>
      </c>
      <c r="BM191" s="175" t="s">
        <v>249</v>
      </c>
    </row>
    <row r="192" spans="1:65" s="177" customFormat="1">
      <c r="B192" s="178"/>
      <c r="D192" s="179" t="s">
        <v>138</v>
      </c>
      <c r="E192" s="180" t="s">
        <v>1</v>
      </c>
      <c r="F192" s="181" t="s">
        <v>250</v>
      </c>
      <c r="H192" s="182">
        <v>13.103999999999999</v>
      </c>
      <c r="L192" s="178"/>
      <c r="M192" s="183"/>
      <c r="N192" s="184"/>
      <c r="O192" s="184"/>
      <c r="P192" s="184"/>
      <c r="Q192" s="184"/>
      <c r="R192" s="184"/>
      <c r="S192" s="184"/>
      <c r="T192" s="185"/>
      <c r="AT192" s="180" t="s">
        <v>138</v>
      </c>
      <c r="AU192" s="180" t="s">
        <v>83</v>
      </c>
      <c r="AV192" s="177" t="s">
        <v>83</v>
      </c>
      <c r="AW192" s="177" t="s">
        <v>29</v>
      </c>
      <c r="AX192" s="177" t="s">
        <v>73</v>
      </c>
      <c r="AY192" s="180" t="s">
        <v>126</v>
      </c>
    </row>
    <row r="193" spans="1:65" s="177" customFormat="1">
      <c r="B193" s="178"/>
      <c r="D193" s="179" t="s">
        <v>138</v>
      </c>
      <c r="E193" s="180" t="s">
        <v>1</v>
      </c>
      <c r="F193" s="181" t="s">
        <v>251</v>
      </c>
      <c r="H193" s="182">
        <v>13.92</v>
      </c>
      <c r="L193" s="178"/>
      <c r="M193" s="183"/>
      <c r="N193" s="184"/>
      <c r="O193" s="184"/>
      <c r="P193" s="184"/>
      <c r="Q193" s="184"/>
      <c r="R193" s="184"/>
      <c r="S193" s="184"/>
      <c r="T193" s="185"/>
      <c r="AT193" s="180" t="s">
        <v>138</v>
      </c>
      <c r="AU193" s="180" t="s">
        <v>83</v>
      </c>
      <c r="AV193" s="177" t="s">
        <v>83</v>
      </c>
      <c r="AW193" s="177" t="s">
        <v>29</v>
      </c>
      <c r="AX193" s="177" t="s">
        <v>73</v>
      </c>
      <c r="AY193" s="180" t="s">
        <v>126</v>
      </c>
    </row>
    <row r="194" spans="1:65" s="186" customFormat="1">
      <c r="B194" s="187"/>
      <c r="D194" s="179" t="s">
        <v>138</v>
      </c>
      <c r="E194" s="188" t="s">
        <v>1</v>
      </c>
      <c r="F194" s="189" t="s">
        <v>159</v>
      </c>
      <c r="H194" s="190">
        <v>27.024000000000001</v>
      </c>
      <c r="L194" s="187"/>
      <c r="M194" s="191"/>
      <c r="N194" s="192"/>
      <c r="O194" s="192"/>
      <c r="P194" s="192"/>
      <c r="Q194" s="192"/>
      <c r="R194" s="192"/>
      <c r="S194" s="192"/>
      <c r="T194" s="193"/>
      <c r="AT194" s="188" t="s">
        <v>138</v>
      </c>
      <c r="AU194" s="188" t="s">
        <v>83</v>
      </c>
      <c r="AV194" s="186" t="s">
        <v>132</v>
      </c>
      <c r="AW194" s="186" t="s">
        <v>29</v>
      </c>
      <c r="AX194" s="186" t="s">
        <v>81</v>
      </c>
      <c r="AY194" s="188" t="s">
        <v>126</v>
      </c>
    </row>
    <row r="195" spans="1:65" s="89" customFormat="1" ht="14.4" customHeight="1">
      <c r="A195" s="219"/>
      <c r="B195" s="87"/>
      <c r="C195" s="164" t="s">
        <v>252</v>
      </c>
      <c r="D195" s="164" t="s">
        <v>128</v>
      </c>
      <c r="E195" s="165" t="s">
        <v>253</v>
      </c>
      <c r="F195" s="166" t="s">
        <v>254</v>
      </c>
      <c r="G195" s="167" t="s">
        <v>187</v>
      </c>
      <c r="H195" s="168">
        <v>0.71699999999999997</v>
      </c>
      <c r="I195" s="74"/>
      <c r="J195" s="169">
        <f>ROUND(I195*H195,2)</f>
        <v>0</v>
      </c>
      <c r="K195" s="170"/>
      <c r="L195" s="87"/>
      <c r="M195" s="171" t="s">
        <v>1</v>
      </c>
      <c r="N195" s="172" t="s">
        <v>38</v>
      </c>
      <c r="O195" s="173">
        <v>15.231</v>
      </c>
      <c r="P195" s="173">
        <f>O195*H195</f>
        <v>10.920627</v>
      </c>
      <c r="Q195" s="173">
        <v>1.06277</v>
      </c>
      <c r="R195" s="173">
        <f>Q195*H195</f>
        <v>0.76200608999999997</v>
      </c>
      <c r="S195" s="173">
        <v>0</v>
      </c>
      <c r="T195" s="174">
        <f>S195*H195</f>
        <v>0</v>
      </c>
      <c r="U195" s="219"/>
      <c r="V195" s="219"/>
      <c r="W195" s="219"/>
      <c r="X195" s="219"/>
      <c r="Y195" s="219"/>
      <c r="Z195" s="219"/>
      <c r="AA195" s="219"/>
      <c r="AB195" s="219"/>
      <c r="AC195" s="219"/>
      <c r="AD195" s="219"/>
      <c r="AE195" s="219"/>
      <c r="AR195" s="175" t="s">
        <v>132</v>
      </c>
      <c r="AT195" s="175" t="s">
        <v>128</v>
      </c>
      <c r="AU195" s="175" t="s">
        <v>83</v>
      </c>
      <c r="AY195" s="81" t="s">
        <v>126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81" t="s">
        <v>81</v>
      </c>
      <c r="BK195" s="176">
        <f>ROUND(I195*H195,2)</f>
        <v>0</v>
      </c>
      <c r="BL195" s="81" t="s">
        <v>132</v>
      </c>
      <c r="BM195" s="175" t="s">
        <v>255</v>
      </c>
    </row>
    <row r="196" spans="1:65" s="177" customFormat="1">
      <c r="B196" s="178"/>
      <c r="D196" s="179" t="s">
        <v>138</v>
      </c>
      <c r="E196" s="180" t="s">
        <v>1</v>
      </c>
      <c r="F196" s="181" t="s">
        <v>256</v>
      </c>
      <c r="H196" s="182">
        <v>0.30299999999999999</v>
      </c>
      <c r="L196" s="178"/>
      <c r="M196" s="183"/>
      <c r="N196" s="184"/>
      <c r="O196" s="184"/>
      <c r="P196" s="184"/>
      <c r="Q196" s="184"/>
      <c r="R196" s="184"/>
      <c r="S196" s="184"/>
      <c r="T196" s="185"/>
      <c r="AT196" s="180" t="s">
        <v>138</v>
      </c>
      <c r="AU196" s="180" t="s">
        <v>83</v>
      </c>
      <c r="AV196" s="177" t="s">
        <v>83</v>
      </c>
      <c r="AW196" s="177" t="s">
        <v>29</v>
      </c>
      <c r="AX196" s="177" t="s">
        <v>73</v>
      </c>
      <c r="AY196" s="180" t="s">
        <v>126</v>
      </c>
    </row>
    <row r="197" spans="1:65" s="177" customFormat="1" ht="30.6">
      <c r="B197" s="178"/>
      <c r="D197" s="179" t="s">
        <v>138</v>
      </c>
      <c r="E197" s="180" t="s">
        <v>1</v>
      </c>
      <c r="F197" s="181" t="s">
        <v>257</v>
      </c>
      <c r="H197" s="182">
        <v>0.30499999999999999</v>
      </c>
      <c r="L197" s="178"/>
      <c r="M197" s="183"/>
      <c r="N197" s="184"/>
      <c r="O197" s="184"/>
      <c r="P197" s="184"/>
      <c r="Q197" s="184"/>
      <c r="R197" s="184"/>
      <c r="S197" s="184"/>
      <c r="T197" s="185"/>
      <c r="AT197" s="180" t="s">
        <v>138</v>
      </c>
      <c r="AU197" s="180" t="s">
        <v>83</v>
      </c>
      <c r="AV197" s="177" t="s">
        <v>83</v>
      </c>
      <c r="AW197" s="177" t="s">
        <v>29</v>
      </c>
      <c r="AX197" s="177" t="s">
        <v>73</v>
      </c>
      <c r="AY197" s="180" t="s">
        <v>126</v>
      </c>
    </row>
    <row r="198" spans="1:65" s="177" customFormat="1">
      <c r="B198" s="178"/>
      <c r="D198" s="179" t="s">
        <v>138</v>
      </c>
      <c r="E198" s="180" t="s">
        <v>1</v>
      </c>
      <c r="F198" s="181" t="s">
        <v>258</v>
      </c>
      <c r="H198" s="182">
        <v>0.109</v>
      </c>
      <c r="L198" s="178"/>
      <c r="M198" s="183"/>
      <c r="N198" s="184"/>
      <c r="O198" s="184"/>
      <c r="P198" s="184"/>
      <c r="Q198" s="184"/>
      <c r="R198" s="184"/>
      <c r="S198" s="184"/>
      <c r="T198" s="185"/>
      <c r="AT198" s="180" t="s">
        <v>138</v>
      </c>
      <c r="AU198" s="180" t="s">
        <v>83</v>
      </c>
      <c r="AV198" s="177" t="s">
        <v>83</v>
      </c>
      <c r="AW198" s="177" t="s">
        <v>29</v>
      </c>
      <c r="AX198" s="177" t="s">
        <v>73</v>
      </c>
      <c r="AY198" s="180" t="s">
        <v>126</v>
      </c>
    </row>
    <row r="199" spans="1:65" s="186" customFormat="1">
      <c r="B199" s="187"/>
      <c r="D199" s="179" t="s">
        <v>138</v>
      </c>
      <c r="E199" s="188" t="s">
        <v>1</v>
      </c>
      <c r="F199" s="189" t="s">
        <v>159</v>
      </c>
      <c r="H199" s="190">
        <v>0.71699999999999997</v>
      </c>
      <c r="L199" s="187"/>
      <c r="M199" s="191"/>
      <c r="N199" s="192"/>
      <c r="O199" s="192"/>
      <c r="P199" s="192"/>
      <c r="Q199" s="192"/>
      <c r="R199" s="192"/>
      <c r="S199" s="192"/>
      <c r="T199" s="193"/>
      <c r="AT199" s="188" t="s">
        <v>138</v>
      </c>
      <c r="AU199" s="188" t="s">
        <v>83</v>
      </c>
      <c r="AV199" s="186" t="s">
        <v>132</v>
      </c>
      <c r="AW199" s="186" t="s">
        <v>29</v>
      </c>
      <c r="AX199" s="186" t="s">
        <v>81</v>
      </c>
      <c r="AY199" s="188" t="s">
        <v>126</v>
      </c>
    </row>
    <row r="200" spans="1:65" s="89" customFormat="1" ht="24.15" customHeight="1">
      <c r="A200" s="219"/>
      <c r="B200" s="87"/>
      <c r="C200" s="164" t="s">
        <v>259</v>
      </c>
      <c r="D200" s="164" t="s">
        <v>128</v>
      </c>
      <c r="E200" s="165" t="s">
        <v>260</v>
      </c>
      <c r="F200" s="166" t="s">
        <v>261</v>
      </c>
      <c r="G200" s="167" t="s">
        <v>262</v>
      </c>
      <c r="H200" s="168">
        <v>6</v>
      </c>
      <c r="I200" s="74"/>
      <c r="J200" s="169">
        <f t="shared" ref="J200:J205" si="0">ROUND(I200*H200,2)</f>
        <v>0</v>
      </c>
      <c r="K200" s="170"/>
      <c r="L200" s="87"/>
      <c r="M200" s="171" t="s">
        <v>1</v>
      </c>
      <c r="N200" s="172" t="s">
        <v>38</v>
      </c>
      <c r="O200" s="173">
        <v>1.4319999999999999</v>
      </c>
      <c r="P200" s="173">
        <f t="shared" ref="P200:P205" si="1">O200*H200</f>
        <v>8.5919999999999987</v>
      </c>
      <c r="Q200" s="173">
        <v>6.019E-2</v>
      </c>
      <c r="R200" s="173">
        <f t="shared" ref="R200:R205" si="2">Q200*H200</f>
        <v>0.36114000000000002</v>
      </c>
      <c r="S200" s="173">
        <v>0</v>
      </c>
      <c r="T200" s="174">
        <f t="shared" ref="T200:T205" si="3">S200*H200</f>
        <v>0</v>
      </c>
      <c r="U200" s="219"/>
      <c r="V200" s="219"/>
      <c r="W200" s="219"/>
      <c r="X200" s="219"/>
      <c r="Y200" s="219"/>
      <c r="Z200" s="219"/>
      <c r="AA200" s="219"/>
      <c r="AB200" s="219"/>
      <c r="AC200" s="219"/>
      <c r="AD200" s="219"/>
      <c r="AE200" s="219"/>
      <c r="AR200" s="175" t="s">
        <v>132</v>
      </c>
      <c r="AT200" s="175" t="s">
        <v>128</v>
      </c>
      <c r="AU200" s="175" t="s">
        <v>83</v>
      </c>
      <c r="AY200" s="81" t="s">
        <v>126</v>
      </c>
      <c r="BE200" s="176">
        <f t="shared" ref="BE200:BE205" si="4">IF(N200="základní",J200,0)</f>
        <v>0</v>
      </c>
      <c r="BF200" s="176">
        <f t="shared" ref="BF200:BF205" si="5">IF(N200="snížená",J200,0)</f>
        <v>0</v>
      </c>
      <c r="BG200" s="176">
        <f t="shared" ref="BG200:BG205" si="6">IF(N200="zákl. přenesená",J200,0)</f>
        <v>0</v>
      </c>
      <c r="BH200" s="176">
        <f t="shared" ref="BH200:BH205" si="7">IF(N200="sníž. přenesená",J200,0)</f>
        <v>0</v>
      </c>
      <c r="BI200" s="176">
        <f t="shared" ref="BI200:BI205" si="8">IF(N200="nulová",J200,0)</f>
        <v>0</v>
      </c>
      <c r="BJ200" s="81" t="s">
        <v>81</v>
      </c>
      <c r="BK200" s="176">
        <f t="shared" ref="BK200:BK205" si="9">ROUND(I200*H200,2)</f>
        <v>0</v>
      </c>
      <c r="BL200" s="81" t="s">
        <v>132</v>
      </c>
      <c r="BM200" s="175" t="s">
        <v>263</v>
      </c>
    </row>
    <row r="201" spans="1:65" s="89" customFormat="1" ht="14.4" customHeight="1">
      <c r="A201" s="219"/>
      <c r="B201" s="87"/>
      <c r="C201" s="201" t="s">
        <v>264</v>
      </c>
      <c r="D201" s="201" t="s">
        <v>208</v>
      </c>
      <c r="E201" s="202" t="s">
        <v>265</v>
      </c>
      <c r="F201" s="203" t="s">
        <v>266</v>
      </c>
      <c r="G201" s="204" t="s">
        <v>262</v>
      </c>
      <c r="H201" s="205">
        <v>6</v>
      </c>
      <c r="I201" s="75"/>
      <c r="J201" s="206">
        <f t="shared" si="0"/>
        <v>0</v>
      </c>
      <c r="K201" s="207"/>
      <c r="L201" s="208"/>
      <c r="M201" s="209" t="s">
        <v>1</v>
      </c>
      <c r="N201" s="210" t="s">
        <v>38</v>
      </c>
      <c r="O201" s="173">
        <v>0</v>
      </c>
      <c r="P201" s="173">
        <f t="shared" si="1"/>
        <v>0</v>
      </c>
      <c r="Q201" s="173">
        <v>0.56299999999999994</v>
      </c>
      <c r="R201" s="173">
        <f t="shared" si="2"/>
        <v>3.3779999999999997</v>
      </c>
      <c r="S201" s="173">
        <v>0</v>
      </c>
      <c r="T201" s="174">
        <f t="shared" si="3"/>
        <v>0</v>
      </c>
      <c r="U201" s="219"/>
      <c r="V201" s="219"/>
      <c r="W201" s="219"/>
      <c r="X201" s="219"/>
      <c r="Y201" s="219"/>
      <c r="Z201" s="219"/>
      <c r="AA201" s="219"/>
      <c r="AB201" s="219"/>
      <c r="AC201" s="219"/>
      <c r="AD201" s="219"/>
      <c r="AE201" s="219"/>
      <c r="AR201" s="175" t="s">
        <v>167</v>
      </c>
      <c r="AT201" s="175" t="s">
        <v>208</v>
      </c>
      <c r="AU201" s="175" t="s">
        <v>83</v>
      </c>
      <c r="AY201" s="81" t="s">
        <v>126</v>
      </c>
      <c r="BE201" s="176">
        <f t="shared" si="4"/>
        <v>0</v>
      </c>
      <c r="BF201" s="176">
        <f t="shared" si="5"/>
        <v>0</v>
      </c>
      <c r="BG201" s="176">
        <f t="shared" si="6"/>
        <v>0</v>
      </c>
      <c r="BH201" s="176">
        <f t="shared" si="7"/>
        <v>0</v>
      </c>
      <c r="BI201" s="176">
        <f t="shared" si="8"/>
        <v>0</v>
      </c>
      <c r="BJ201" s="81" t="s">
        <v>81</v>
      </c>
      <c r="BK201" s="176">
        <f t="shared" si="9"/>
        <v>0</v>
      </c>
      <c r="BL201" s="81" t="s">
        <v>132</v>
      </c>
      <c r="BM201" s="175" t="s">
        <v>267</v>
      </c>
    </row>
    <row r="202" spans="1:65" s="89" customFormat="1" ht="24.15" customHeight="1">
      <c r="A202" s="219"/>
      <c r="B202" s="87"/>
      <c r="C202" s="164" t="s">
        <v>268</v>
      </c>
      <c r="D202" s="164" t="s">
        <v>128</v>
      </c>
      <c r="E202" s="165" t="s">
        <v>269</v>
      </c>
      <c r="F202" s="166" t="s">
        <v>270</v>
      </c>
      <c r="G202" s="167" t="s">
        <v>262</v>
      </c>
      <c r="H202" s="168">
        <v>32</v>
      </c>
      <c r="I202" s="74"/>
      <c r="J202" s="169">
        <f t="shared" si="0"/>
        <v>0</v>
      </c>
      <c r="K202" s="170"/>
      <c r="L202" s="87"/>
      <c r="M202" s="171" t="s">
        <v>1</v>
      </c>
      <c r="N202" s="172" t="s">
        <v>38</v>
      </c>
      <c r="O202" s="173">
        <v>2.113</v>
      </c>
      <c r="P202" s="173">
        <f t="shared" si="1"/>
        <v>67.616</v>
      </c>
      <c r="Q202" s="173">
        <v>0.11754000000000001</v>
      </c>
      <c r="R202" s="173">
        <f t="shared" si="2"/>
        <v>3.7612800000000002</v>
      </c>
      <c r="S202" s="173">
        <v>0</v>
      </c>
      <c r="T202" s="174">
        <f t="shared" si="3"/>
        <v>0</v>
      </c>
      <c r="U202" s="219"/>
      <c r="V202" s="219"/>
      <c r="W202" s="219"/>
      <c r="X202" s="219"/>
      <c r="Y202" s="219"/>
      <c r="Z202" s="219"/>
      <c r="AA202" s="219"/>
      <c r="AB202" s="219"/>
      <c r="AC202" s="219"/>
      <c r="AD202" s="219"/>
      <c r="AE202" s="219"/>
      <c r="AR202" s="175" t="s">
        <v>132</v>
      </c>
      <c r="AT202" s="175" t="s">
        <v>128</v>
      </c>
      <c r="AU202" s="175" t="s">
        <v>83</v>
      </c>
      <c r="AY202" s="81" t="s">
        <v>126</v>
      </c>
      <c r="BE202" s="176">
        <f t="shared" si="4"/>
        <v>0</v>
      </c>
      <c r="BF202" s="176">
        <f t="shared" si="5"/>
        <v>0</v>
      </c>
      <c r="BG202" s="176">
        <f t="shared" si="6"/>
        <v>0</v>
      </c>
      <c r="BH202" s="176">
        <f t="shared" si="7"/>
        <v>0</v>
      </c>
      <c r="BI202" s="176">
        <f t="shared" si="8"/>
        <v>0</v>
      </c>
      <c r="BJ202" s="81" t="s">
        <v>81</v>
      </c>
      <c r="BK202" s="176">
        <f t="shared" si="9"/>
        <v>0</v>
      </c>
      <c r="BL202" s="81" t="s">
        <v>132</v>
      </c>
      <c r="BM202" s="175" t="s">
        <v>271</v>
      </c>
    </row>
    <row r="203" spans="1:65" s="89" customFormat="1" ht="14.4" customHeight="1">
      <c r="A203" s="219"/>
      <c r="B203" s="87"/>
      <c r="C203" s="201" t="s">
        <v>272</v>
      </c>
      <c r="D203" s="201" t="s">
        <v>208</v>
      </c>
      <c r="E203" s="202" t="s">
        <v>273</v>
      </c>
      <c r="F203" s="203" t="s">
        <v>274</v>
      </c>
      <c r="G203" s="204" t="s">
        <v>262</v>
      </c>
      <c r="H203" s="205">
        <v>32</v>
      </c>
      <c r="I203" s="75"/>
      <c r="J203" s="206">
        <f t="shared" si="0"/>
        <v>0</v>
      </c>
      <c r="K203" s="207"/>
      <c r="L203" s="208"/>
      <c r="M203" s="209" t="s">
        <v>1</v>
      </c>
      <c r="N203" s="210" t="s">
        <v>38</v>
      </c>
      <c r="O203" s="173">
        <v>0</v>
      </c>
      <c r="P203" s="173">
        <f t="shared" si="1"/>
        <v>0</v>
      </c>
      <c r="Q203" s="173">
        <v>1.1259999999999999</v>
      </c>
      <c r="R203" s="173">
        <f t="shared" si="2"/>
        <v>36.031999999999996</v>
      </c>
      <c r="S203" s="173">
        <v>0</v>
      </c>
      <c r="T203" s="174">
        <f t="shared" si="3"/>
        <v>0</v>
      </c>
      <c r="U203" s="219"/>
      <c r="V203" s="219"/>
      <c r="W203" s="219"/>
      <c r="X203" s="219"/>
      <c r="Y203" s="219"/>
      <c r="Z203" s="219"/>
      <c r="AA203" s="219"/>
      <c r="AB203" s="219"/>
      <c r="AC203" s="219"/>
      <c r="AD203" s="219"/>
      <c r="AE203" s="219"/>
      <c r="AR203" s="175" t="s">
        <v>167</v>
      </c>
      <c r="AT203" s="175" t="s">
        <v>208</v>
      </c>
      <c r="AU203" s="175" t="s">
        <v>83</v>
      </c>
      <c r="AY203" s="81" t="s">
        <v>126</v>
      </c>
      <c r="BE203" s="176">
        <f t="shared" si="4"/>
        <v>0</v>
      </c>
      <c r="BF203" s="176">
        <f t="shared" si="5"/>
        <v>0</v>
      </c>
      <c r="BG203" s="176">
        <f t="shared" si="6"/>
        <v>0</v>
      </c>
      <c r="BH203" s="176">
        <f t="shared" si="7"/>
        <v>0</v>
      </c>
      <c r="BI203" s="176">
        <f t="shared" si="8"/>
        <v>0</v>
      </c>
      <c r="BJ203" s="81" t="s">
        <v>81</v>
      </c>
      <c r="BK203" s="176">
        <f t="shared" si="9"/>
        <v>0</v>
      </c>
      <c r="BL203" s="81" t="s">
        <v>132</v>
      </c>
      <c r="BM203" s="175" t="s">
        <v>275</v>
      </c>
    </row>
    <row r="204" spans="1:65" s="89" customFormat="1" ht="14.4" customHeight="1">
      <c r="A204" s="219"/>
      <c r="B204" s="87"/>
      <c r="C204" s="164" t="s">
        <v>276</v>
      </c>
      <c r="D204" s="164" t="s">
        <v>128</v>
      </c>
      <c r="E204" s="165" t="s">
        <v>277</v>
      </c>
      <c r="F204" s="166" t="s">
        <v>278</v>
      </c>
      <c r="G204" s="167" t="s">
        <v>279</v>
      </c>
      <c r="H204" s="168">
        <v>1</v>
      </c>
      <c r="I204" s="74"/>
      <c r="J204" s="169">
        <f t="shared" si="0"/>
        <v>0</v>
      </c>
      <c r="K204" s="170"/>
      <c r="L204" s="87"/>
      <c r="M204" s="171" t="s">
        <v>1</v>
      </c>
      <c r="N204" s="172" t="s">
        <v>38</v>
      </c>
      <c r="O204" s="173">
        <v>0</v>
      </c>
      <c r="P204" s="173">
        <f t="shared" si="1"/>
        <v>0</v>
      </c>
      <c r="Q204" s="173">
        <v>0</v>
      </c>
      <c r="R204" s="173">
        <f t="shared" si="2"/>
        <v>0</v>
      </c>
      <c r="S204" s="173">
        <v>0</v>
      </c>
      <c r="T204" s="174">
        <f t="shared" si="3"/>
        <v>0</v>
      </c>
      <c r="U204" s="219"/>
      <c r="V204" s="219"/>
      <c r="W204" s="219"/>
      <c r="X204" s="219"/>
      <c r="Y204" s="219"/>
      <c r="Z204" s="219"/>
      <c r="AA204" s="219"/>
      <c r="AB204" s="219"/>
      <c r="AC204" s="219"/>
      <c r="AD204" s="219"/>
      <c r="AE204" s="219"/>
      <c r="AR204" s="175" t="s">
        <v>132</v>
      </c>
      <c r="AT204" s="175" t="s">
        <v>128</v>
      </c>
      <c r="AU204" s="175" t="s">
        <v>83</v>
      </c>
      <c r="AY204" s="81" t="s">
        <v>126</v>
      </c>
      <c r="BE204" s="176">
        <f t="shared" si="4"/>
        <v>0</v>
      </c>
      <c r="BF204" s="176">
        <f t="shared" si="5"/>
        <v>0</v>
      </c>
      <c r="BG204" s="176">
        <f t="shared" si="6"/>
        <v>0</v>
      </c>
      <c r="BH204" s="176">
        <f t="shared" si="7"/>
        <v>0</v>
      </c>
      <c r="BI204" s="176">
        <f t="shared" si="8"/>
        <v>0</v>
      </c>
      <c r="BJ204" s="81" t="s">
        <v>81</v>
      </c>
      <c r="BK204" s="176">
        <f t="shared" si="9"/>
        <v>0</v>
      </c>
      <c r="BL204" s="81" t="s">
        <v>132</v>
      </c>
      <c r="BM204" s="175" t="s">
        <v>280</v>
      </c>
    </row>
    <row r="205" spans="1:65" s="89" customFormat="1" ht="14.4" customHeight="1">
      <c r="A205" s="219"/>
      <c r="B205" s="87"/>
      <c r="C205" s="164" t="s">
        <v>281</v>
      </c>
      <c r="D205" s="164" t="s">
        <v>128</v>
      </c>
      <c r="E205" s="165" t="s">
        <v>282</v>
      </c>
      <c r="F205" s="166" t="s">
        <v>283</v>
      </c>
      <c r="G205" s="167" t="s">
        <v>136</v>
      </c>
      <c r="H205" s="168">
        <v>9.3360000000000003</v>
      </c>
      <c r="I205" s="74"/>
      <c r="J205" s="169">
        <f t="shared" si="0"/>
        <v>0</v>
      </c>
      <c r="K205" s="170"/>
      <c r="L205" s="87"/>
      <c r="M205" s="171" t="s">
        <v>1</v>
      </c>
      <c r="N205" s="172" t="s">
        <v>38</v>
      </c>
      <c r="O205" s="173">
        <v>0.58399999999999996</v>
      </c>
      <c r="P205" s="173">
        <f t="shared" si="1"/>
        <v>5.4522240000000002</v>
      </c>
      <c r="Q205" s="173">
        <v>2.45329</v>
      </c>
      <c r="R205" s="173">
        <f t="shared" si="2"/>
        <v>22.903915439999999</v>
      </c>
      <c r="S205" s="173">
        <v>0</v>
      </c>
      <c r="T205" s="174">
        <f t="shared" si="3"/>
        <v>0</v>
      </c>
      <c r="U205" s="219"/>
      <c r="V205" s="219"/>
      <c r="W205" s="219"/>
      <c r="X205" s="219"/>
      <c r="Y205" s="219"/>
      <c r="Z205" s="219"/>
      <c r="AA205" s="219"/>
      <c r="AB205" s="219"/>
      <c r="AC205" s="219"/>
      <c r="AD205" s="219"/>
      <c r="AE205" s="219"/>
      <c r="AR205" s="175" t="s">
        <v>132</v>
      </c>
      <c r="AT205" s="175" t="s">
        <v>128</v>
      </c>
      <c r="AU205" s="175" t="s">
        <v>83</v>
      </c>
      <c r="AY205" s="81" t="s">
        <v>126</v>
      </c>
      <c r="BE205" s="176">
        <f t="shared" si="4"/>
        <v>0</v>
      </c>
      <c r="BF205" s="176">
        <f t="shared" si="5"/>
        <v>0</v>
      </c>
      <c r="BG205" s="176">
        <f t="shared" si="6"/>
        <v>0</v>
      </c>
      <c r="BH205" s="176">
        <f t="shared" si="7"/>
        <v>0</v>
      </c>
      <c r="BI205" s="176">
        <f t="shared" si="8"/>
        <v>0</v>
      </c>
      <c r="BJ205" s="81" t="s">
        <v>81</v>
      </c>
      <c r="BK205" s="176">
        <f t="shared" si="9"/>
        <v>0</v>
      </c>
      <c r="BL205" s="81" t="s">
        <v>132</v>
      </c>
      <c r="BM205" s="175" t="s">
        <v>284</v>
      </c>
    </row>
    <row r="206" spans="1:65" s="194" customFormat="1">
      <c r="B206" s="195"/>
      <c r="D206" s="179" t="s">
        <v>138</v>
      </c>
      <c r="E206" s="196" t="s">
        <v>1</v>
      </c>
      <c r="F206" s="197" t="s">
        <v>285</v>
      </c>
      <c r="H206" s="196" t="s">
        <v>1</v>
      </c>
      <c r="L206" s="195"/>
      <c r="M206" s="198"/>
      <c r="N206" s="199"/>
      <c r="O206" s="199"/>
      <c r="P206" s="199"/>
      <c r="Q206" s="199"/>
      <c r="R206" s="199"/>
      <c r="S206" s="199"/>
      <c r="T206" s="200"/>
      <c r="AT206" s="196" t="s">
        <v>138</v>
      </c>
      <c r="AU206" s="196" t="s">
        <v>83</v>
      </c>
      <c r="AV206" s="194" t="s">
        <v>81</v>
      </c>
      <c r="AW206" s="194" t="s">
        <v>29</v>
      </c>
      <c r="AX206" s="194" t="s">
        <v>73</v>
      </c>
      <c r="AY206" s="196" t="s">
        <v>126</v>
      </c>
    </row>
    <row r="207" spans="1:65" s="177" customFormat="1">
      <c r="B207" s="178"/>
      <c r="D207" s="179" t="s">
        <v>138</v>
      </c>
      <c r="E207" s="180" t="s">
        <v>1</v>
      </c>
      <c r="F207" s="181" t="s">
        <v>286</v>
      </c>
      <c r="H207" s="182">
        <v>1.512</v>
      </c>
      <c r="L207" s="178"/>
      <c r="M207" s="183"/>
      <c r="N207" s="184"/>
      <c r="O207" s="184"/>
      <c r="P207" s="184"/>
      <c r="Q207" s="184"/>
      <c r="R207" s="184"/>
      <c r="S207" s="184"/>
      <c r="T207" s="185"/>
      <c r="AT207" s="180" t="s">
        <v>138</v>
      </c>
      <c r="AU207" s="180" t="s">
        <v>83</v>
      </c>
      <c r="AV207" s="177" t="s">
        <v>83</v>
      </c>
      <c r="AW207" s="177" t="s">
        <v>29</v>
      </c>
      <c r="AX207" s="177" t="s">
        <v>73</v>
      </c>
      <c r="AY207" s="180" t="s">
        <v>126</v>
      </c>
    </row>
    <row r="208" spans="1:65" s="177" customFormat="1">
      <c r="B208" s="178"/>
      <c r="D208" s="179" t="s">
        <v>138</v>
      </c>
      <c r="E208" s="180" t="s">
        <v>1</v>
      </c>
      <c r="F208" s="181" t="s">
        <v>287</v>
      </c>
      <c r="H208" s="182">
        <v>3.024</v>
      </c>
      <c r="L208" s="178"/>
      <c r="M208" s="183"/>
      <c r="N208" s="184"/>
      <c r="O208" s="184"/>
      <c r="P208" s="184"/>
      <c r="Q208" s="184"/>
      <c r="R208" s="184"/>
      <c r="S208" s="184"/>
      <c r="T208" s="185"/>
      <c r="AT208" s="180" t="s">
        <v>138</v>
      </c>
      <c r="AU208" s="180" t="s">
        <v>83</v>
      </c>
      <c r="AV208" s="177" t="s">
        <v>83</v>
      </c>
      <c r="AW208" s="177" t="s">
        <v>29</v>
      </c>
      <c r="AX208" s="177" t="s">
        <v>73</v>
      </c>
      <c r="AY208" s="180" t="s">
        <v>126</v>
      </c>
    </row>
    <row r="209" spans="1:65" s="194" customFormat="1">
      <c r="B209" s="195"/>
      <c r="D209" s="179" t="s">
        <v>138</v>
      </c>
      <c r="E209" s="196" t="s">
        <v>1</v>
      </c>
      <c r="F209" s="197" t="s">
        <v>288</v>
      </c>
      <c r="H209" s="196" t="s">
        <v>1</v>
      </c>
      <c r="L209" s="195"/>
      <c r="M209" s="198"/>
      <c r="N209" s="199"/>
      <c r="O209" s="199"/>
      <c r="P209" s="199"/>
      <c r="Q209" s="199"/>
      <c r="R209" s="199"/>
      <c r="S209" s="199"/>
      <c r="T209" s="200"/>
      <c r="AT209" s="196" t="s">
        <v>138</v>
      </c>
      <c r="AU209" s="196" t="s">
        <v>83</v>
      </c>
      <c r="AV209" s="194" t="s">
        <v>81</v>
      </c>
      <c r="AW209" s="194" t="s">
        <v>29</v>
      </c>
      <c r="AX209" s="194" t="s">
        <v>73</v>
      </c>
      <c r="AY209" s="196" t="s">
        <v>126</v>
      </c>
    </row>
    <row r="210" spans="1:65" s="177" customFormat="1">
      <c r="B210" s="178"/>
      <c r="D210" s="179" t="s">
        <v>138</v>
      </c>
      <c r="E210" s="180" t="s">
        <v>1</v>
      </c>
      <c r="F210" s="181" t="s">
        <v>289</v>
      </c>
      <c r="H210" s="182">
        <v>1.92</v>
      </c>
      <c r="L210" s="178"/>
      <c r="M210" s="183"/>
      <c r="N210" s="184"/>
      <c r="O210" s="184"/>
      <c r="P210" s="184"/>
      <c r="Q210" s="184"/>
      <c r="R210" s="184"/>
      <c r="S210" s="184"/>
      <c r="T210" s="185"/>
      <c r="AT210" s="180" t="s">
        <v>138</v>
      </c>
      <c r="AU210" s="180" t="s">
        <v>83</v>
      </c>
      <c r="AV210" s="177" t="s">
        <v>83</v>
      </c>
      <c r="AW210" s="177" t="s">
        <v>29</v>
      </c>
      <c r="AX210" s="177" t="s">
        <v>73</v>
      </c>
      <c r="AY210" s="180" t="s">
        <v>126</v>
      </c>
    </row>
    <row r="211" spans="1:65" s="177" customFormat="1">
      <c r="B211" s="178"/>
      <c r="D211" s="179" t="s">
        <v>138</v>
      </c>
      <c r="E211" s="180" t="s">
        <v>1</v>
      </c>
      <c r="F211" s="181" t="s">
        <v>290</v>
      </c>
      <c r="H211" s="182">
        <v>2.88</v>
      </c>
      <c r="L211" s="178"/>
      <c r="M211" s="183"/>
      <c r="N211" s="184"/>
      <c r="O211" s="184"/>
      <c r="P211" s="184"/>
      <c r="Q211" s="184"/>
      <c r="R211" s="184"/>
      <c r="S211" s="184"/>
      <c r="T211" s="185"/>
      <c r="AT211" s="180" t="s">
        <v>138</v>
      </c>
      <c r="AU211" s="180" t="s">
        <v>83</v>
      </c>
      <c r="AV211" s="177" t="s">
        <v>83</v>
      </c>
      <c r="AW211" s="177" t="s">
        <v>29</v>
      </c>
      <c r="AX211" s="177" t="s">
        <v>73</v>
      </c>
      <c r="AY211" s="180" t="s">
        <v>126</v>
      </c>
    </row>
    <row r="212" spans="1:65" s="186" customFormat="1">
      <c r="B212" s="187"/>
      <c r="D212" s="179" t="s">
        <v>138</v>
      </c>
      <c r="E212" s="188" t="s">
        <v>1</v>
      </c>
      <c r="F212" s="189" t="s">
        <v>159</v>
      </c>
      <c r="H212" s="190">
        <v>9.3359999999999985</v>
      </c>
      <c r="L212" s="187"/>
      <c r="M212" s="191"/>
      <c r="N212" s="192"/>
      <c r="O212" s="192"/>
      <c r="P212" s="192"/>
      <c r="Q212" s="192"/>
      <c r="R212" s="192"/>
      <c r="S212" s="192"/>
      <c r="T212" s="193"/>
      <c r="AT212" s="188" t="s">
        <v>138</v>
      </c>
      <c r="AU212" s="188" t="s">
        <v>83</v>
      </c>
      <c r="AV212" s="186" t="s">
        <v>132</v>
      </c>
      <c r="AW212" s="186" t="s">
        <v>29</v>
      </c>
      <c r="AX212" s="186" t="s">
        <v>81</v>
      </c>
      <c r="AY212" s="188" t="s">
        <v>126</v>
      </c>
    </row>
    <row r="213" spans="1:65" s="89" customFormat="1" ht="14.4" customHeight="1">
      <c r="A213" s="219"/>
      <c r="B213" s="87"/>
      <c r="C213" s="164" t="s">
        <v>291</v>
      </c>
      <c r="D213" s="164" t="s">
        <v>128</v>
      </c>
      <c r="E213" s="165" t="s">
        <v>292</v>
      </c>
      <c r="F213" s="166" t="s">
        <v>293</v>
      </c>
      <c r="G213" s="167" t="s">
        <v>131</v>
      </c>
      <c r="H213" s="168">
        <v>9.3800000000000008</v>
      </c>
      <c r="I213" s="74"/>
      <c r="J213" s="169">
        <f>ROUND(I213*H213,2)</f>
        <v>0</v>
      </c>
      <c r="K213" s="170"/>
      <c r="L213" s="87"/>
      <c r="M213" s="171" t="s">
        <v>1</v>
      </c>
      <c r="N213" s="172" t="s">
        <v>38</v>
      </c>
      <c r="O213" s="173">
        <v>0.247</v>
      </c>
      <c r="P213" s="173">
        <f>O213*H213</f>
        <v>2.3168600000000001</v>
      </c>
      <c r="Q213" s="173">
        <v>2.6900000000000001E-3</v>
      </c>
      <c r="R213" s="173">
        <f>Q213*H213</f>
        <v>2.5232200000000003E-2</v>
      </c>
      <c r="S213" s="173">
        <v>0</v>
      </c>
      <c r="T213" s="174">
        <f>S213*H213</f>
        <v>0</v>
      </c>
      <c r="U213" s="219"/>
      <c r="V213" s="219"/>
      <c r="W213" s="219"/>
      <c r="X213" s="219"/>
      <c r="Y213" s="219"/>
      <c r="Z213" s="219"/>
      <c r="AA213" s="219"/>
      <c r="AB213" s="219"/>
      <c r="AC213" s="219"/>
      <c r="AD213" s="219"/>
      <c r="AE213" s="219"/>
      <c r="AR213" s="175" t="s">
        <v>132</v>
      </c>
      <c r="AT213" s="175" t="s">
        <v>128</v>
      </c>
      <c r="AU213" s="175" t="s">
        <v>83</v>
      </c>
      <c r="AY213" s="81" t="s">
        <v>126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81" t="s">
        <v>81</v>
      </c>
      <c r="BK213" s="176">
        <f>ROUND(I213*H213,2)</f>
        <v>0</v>
      </c>
      <c r="BL213" s="81" t="s">
        <v>132</v>
      </c>
      <c r="BM213" s="175" t="s">
        <v>294</v>
      </c>
    </row>
    <row r="214" spans="1:65" s="177" customFormat="1">
      <c r="B214" s="178"/>
      <c r="D214" s="179" t="s">
        <v>138</v>
      </c>
      <c r="E214" s="180" t="s">
        <v>1</v>
      </c>
      <c r="F214" s="181" t="s">
        <v>295</v>
      </c>
      <c r="H214" s="182">
        <v>3.78</v>
      </c>
      <c r="L214" s="178"/>
      <c r="M214" s="183"/>
      <c r="N214" s="184"/>
      <c r="O214" s="184"/>
      <c r="P214" s="184"/>
      <c r="Q214" s="184"/>
      <c r="R214" s="184"/>
      <c r="S214" s="184"/>
      <c r="T214" s="185"/>
      <c r="AT214" s="180" t="s">
        <v>138</v>
      </c>
      <c r="AU214" s="180" t="s">
        <v>83</v>
      </c>
      <c r="AV214" s="177" t="s">
        <v>83</v>
      </c>
      <c r="AW214" s="177" t="s">
        <v>29</v>
      </c>
      <c r="AX214" s="177" t="s">
        <v>73</v>
      </c>
      <c r="AY214" s="180" t="s">
        <v>126</v>
      </c>
    </row>
    <row r="215" spans="1:65" s="177" customFormat="1">
      <c r="B215" s="178"/>
      <c r="D215" s="179" t="s">
        <v>138</v>
      </c>
      <c r="E215" s="180" t="s">
        <v>1</v>
      </c>
      <c r="F215" s="181" t="s">
        <v>296</v>
      </c>
      <c r="H215" s="182">
        <v>5.6</v>
      </c>
      <c r="L215" s="178"/>
      <c r="M215" s="183"/>
      <c r="N215" s="184"/>
      <c r="O215" s="184"/>
      <c r="P215" s="184"/>
      <c r="Q215" s="184"/>
      <c r="R215" s="184"/>
      <c r="S215" s="184"/>
      <c r="T215" s="185"/>
      <c r="AT215" s="180" t="s">
        <v>138</v>
      </c>
      <c r="AU215" s="180" t="s">
        <v>83</v>
      </c>
      <c r="AV215" s="177" t="s">
        <v>83</v>
      </c>
      <c r="AW215" s="177" t="s">
        <v>29</v>
      </c>
      <c r="AX215" s="177" t="s">
        <v>73</v>
      </c>
      <c r="AY215" s="180" t="s">
        <v>126</v>
      </c>
    </row>
    <row r="216" spans="1:65" s="186" customFormat="1">
      <c r="B216" s="187"/>
      <c r="D216" s="179" t="s">
        <v>138</v>
      </c>
      <c r="E216" s="188" t="s">
        <v>1</v>
      </c>
      <c r="F216" s="189" t="s">
        <v>159</v>
      </c>
      <c r="H216" s="190">
        <v>9.379999999999999</v>
      </c>
      <c r="L216" s="187"/>
      <c r="M216" s="191"/>
      <c r="N216" s="192"/>
      <c r="O216" s="192"/>
      <c r="P216" s="192"/>
      <c r="Q216" s="192"/>
      <c r="R216" s="192"/>
      <c r="S216" s="192"/>
      <c r="T216" s="193"/>
      <c r="AT216" s="188" t="s">
        <v>138</v>
      </c>
      <c r="AU216" s="188" t="s">
        <v>83</v>
      </c>
      <c r="AV216" s="186" t="s">
        <v>132</v>
      </c>
      <c r="AW216" s="186" t="s">
        <v>29</v>
      </c>
      <c r="AX216" s="186" t="s">
        <v>81</v>
      </c>
      <c r="AY216" s="188" t="s">
        <v>126</v>
      </c>
    </row>
    <row r="217" spans="1:65" s="89" customFormat="1" ht="14.4" customHeight="1">
      <c r="A217" s="219"/>
      <c r="B217" s="87"/>
      <c r="C217" s="164" t="s">
        <v>297</v>
      </c>
      <c r="D217" s="164" t="s">
        <v>128</v>
      </c>
      <c r="E217" s="165" t="s">
        <v>298</v>
      </c>
      <c r="F217" s="166" t="s">
        <v>299</v>
      </c>
      <c r="G217" s="167" t="s">
        <v>131</v>
      </c>
      <c r="H217" s="168">
        <v>9.3800000000000008</v>
      </c>
      <c r="I217" s="74"/>
      <c r="J217" s="169">
        <f>ROUND(I217*H217,2)</f>
        <v>0</v>
      </c>
      <c r="K217" s="170"/>
      <c r="L217" s="87"/>
      <c r="M217" s="171" t="s">
        <v>1</v>
      </c>
      <c r="N217" s="172" t="s">
        <v>38</v>
      </c>
      <c r="O217" s="173">
        <v>8.3000000000000004E-2</v>
      </c>
      <c r="P217" s="173">
        <f>O217*H217</f>
        <v>0.77854000000000012</v>
      </c>
      <c r="Q217" s="173">
        <v>0</v>
      </c>
      <c r="R217" s="173">
        <f>Q217*H217</f>
        <v>0</v>
      </c>
      <c r="S217" s="173">
        <v>0</v>
      </c>
      <c r="T217" s="174">
        <f>S217*H217</f>
        <v>0</v>
      </c>
      <c r="U217" s="219"/>
      <c r="V217" s="219"/>
      <c r="W217" s="219"/>
      <c r="X217" s="219"/>
      <c r="Y217" s="219"/>
      <c r="Z217" s="219"/>
      <c r="AA217" s="219"/>
      <c r="AB217" s="219"/>
      <c r="AC217" s="219"/>
      <c r="AD217" s="219"/>
      <c r="AE217" s="219"/>
      <c r="AR217" s="175" t="s">
        <v>132</v>
      </c>
      <c r="AT217" s="175" t="s">
        <v>128</v>
      </c>
      <c r="AU217" s="175" t="s">
        <v>83</v>
      </c>
      <c r="AY217" s="81" t="s">
        <v>126</v>
      </c>
      <c r="BE217" s="176">
        <f>IF(N217="základní",J217,0)</f>
        <v>0</v>
      </c>
      <c r="BF217" s="176">
        <f>IF(N217="snížená",J217,0)</f>
        <v>0</v>
      </c>
      <c r="BG217" s="176">
        <f>IF(N217="zákl. přenesená",J217,0)</f>
        <v>0</v>
      </c>
      <c r="BH217" s="176">
        <f>IF(N217="sníž. přenesená",J217,0)</f>
        <v>0</v>
      </c>
      <c r="BI217" s="176">
        <f>IF(N217="nulová",J217,0)</f>
        <v>0</v>
      </c>
      <c r="BJ217" s="81" t="s">
        <v>81</v>
      </c>
      <c r="BK217" s="176">
        <f>ROUND(I217*H217,2)</f>
        <v>0</v>
      </c>
      <c r="BL217" s="81" t="s">
        <v>132</v>
      </c>
      <c r="BM217" s="175" t="s">
        <v>300</v>
      </c>
    </row>
    <row r="218" spans="1:65" s="151" customFormat="1" ht="22.8" customHeight="1">
      <c r="B218" s="152"/>
      <c r="D218" s="153" t="s">
        <v>72</v>
      </c>
      <c r="E218" s="162" t="s">
        <v>140</v>
      </c>
      <c r="F218" s="162" t="s">
        <v>301</v>
      </c>
      <c r="J218" s="163">
        <f>BK218</f>
        <v>0</v>
      </c>
      <c r="L218" s="152"/>
      <c r="M218" s="156"/>
      <c r="N218" s="157"/>
      <c r="O218" s="157"/>
      <c r="P218" s="158">
        <f>SUM(P219:P221)</f>
        <v>7.7558000000000007</v>
      </c>
      <c r="Q218" s="157"/>
      <c r="R218" s="158">
        <f>SUM(R219:R221)</f>
        <v>4.4607396000000001</v>
      </c>
      <c r="S218" s="157"/>
      <c r="T218" s="159">
        <f>SUM(T219:T221)</f>
        <v>0</v>
      </c>
      <c r="AR218" s="153" t="s">
        <v>81</v>
      </c>
      <c r="AT218" s="160" t="s">
        <v>72</v>
      </c>
      <c r="AU218" s="160" t="s">
        <v>81</v>
      </c>
      <c r="AY218" s="153" t="s">
        <v>126</v>
      </c>
      <c r="BK218" s="161">
        <f>SUM(BK219:BK221)</f>
        <v>0</v>
      </c>
    </row>
    <row r="219" spans="1:65" s="89" customFormat="1" ht="24.15" customHeight="1">
      <c r="A219" s="219"/>
      <c r="B219" s="87"/>
      <c r="C219" s="164" t="s">
        <v>302</v>
      </c>
      <c r="D219" s="164" t="s">
        <v>128</v>
      </c>
      <c r="E219" s="165" t="s">
        <v>303</v>
      </c>
      <c r="F219" s="166" t="s">
        <v>304</v>
      </c>
      <c r="G219" s="167" t="s">
        <v>143</v>
      </c>
      <c r="H219" s="168">
        <v>6.28</v>
      </c>
      <c r="I219" s="74"/>
      <c r="J219" s="169">
        <f>ROUND(I219*H219,2)</f>
        <v>0</v>
      </c>
      <c r="K219" s="170"/>
      <c r="L219" s="87"/>
      <c r="M219" s="171" t="s">
        <v>1</v>
      </c>
      <c r="N219" s="172" t="s">
        <v>38</v>
      </c>
      <c r="O219" s="173">
        <v>1.2350000000000001</v>
      </c>
      <c r="P219" s="173">
        <f>O219*H219</f>
        <v>7.7558000000000007</v>
      </c>
      <c r="Q219" s="173">
        <v>0.29757</v>
      </c>
      <c r="R219" s="173">
        <f>Q219*H219</f>
        <v>1.8687396000000001</v>
      </c>
      <c r="S219" s="173">
        <v>0</v>
      </c>
      <c r="T219" s="174">
        <f>S219*H219</f>
        <v>0</v>
      </c>
      <c r="U219" s="219"/>
      <c r="V219" s="219"/>
      <c r="W219" s="219"/>
      <c r="X219" s="219"/>
      <c r="Y219" s="219"/>
      <c r="Z219" s="219"/>
      <c r="AA219" s="219"/>
      <c r="AB219" s="219"/>
      <c r="AC219" s="219"/>
      <c r="AD219" s="219"/>
      <c r="AE219" s="219"/>
      <c r="AR219" s="175" t="s">
        <v>132</v>
      </c>
      <c r="AT219" s="175" t="s">
        <v>128</v>
      </c>
      <c r="AU219" s="175" t="s">
        <v>83</v>
      </c>
      <c r="AY219" s="81" t="s">
        <v>126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81" t="s">
        <v>81</v>
      </c>
      <c r="BK219" s="176">
        <f>ROUND(I219*H219,2)</f>
        <v>0</v>
      </c>
      <c r="BL219" s="81" t="s">
        <v>132</v>
      </c>
      <c r="BM219" s="175" t="s">
        <v>305</v>
      </c>
    </row>
    <row r="220" spans="1:65" s="177" customFormat="1">
      <c r="B220" s="178"/>
      <c r="D220" s="179" t="s">
        <v>138</v>
      </c>
      <c r="E220" s="180" t="s">
        <v>1</v>
      </c>
      <c r="F220" s="181" t="s">
        <v>306</v>
      </c>
      <c r="H220" s="182">
        <v>6.28</v>
      </c>
      <c r="L220" s="178"/>
      <c r="M220" s="183"/>
      <c r="N220" s="184"/>
      <c r="O220" s="184"/>
      <c r="P220" s="184"/>
      <c r="Q220" s="184"/>
      <c r="R220" s="184"/>
      <c r="S220" s="184"/>
      <c r="T220" s="185"/>
      <c r="AT220" s="180" t="s">
        <v>138</v>
      </c>
      <c r="AU220" s="180" t="s">
        <v>83</v>
      </c>
      <c r="AV220" s="177" t="s">
        <v>83</v>
      </c>
      <c r="AW220" s="177" t="s">
        <v>29</v>
      </c>
      <c r="AX220" s="177" t="s">
        <v>81</v>
      </c>
      <c r="AY220" s="180" t="s">
        <v>126</v>
      </c>
    </row>
    <row r="221" spans="1:65" s="89" customFormat="1" ht="14.4" customHeight="1">
      <c r="A221" s="219"/>
      <c r="B221" s="87"/>
      <c r="C221" s="201" t="s">
        <v>307</v>
      </c>
      <c r="D221" s="201" t="s">
        <v>208</v>
      </c>
      <c r="E221" s="202" t="s">
        <v>308</v>
      </c>
      <c r="F221" s="203" t="s">
        <v>309</v>
      </c>
      <c r="G221" s="204" t="s">
        <v>310</v>
      </c>
      <c r="H221" s="205">
        <v>36</v>
      </c>
      <c r="I221" s="75"/>
      <c r="J221" s="206">
        <f>ROUND(I221*H221,2)</f>
        <v>0</v>
      </c>
      <c r="K221" s="207"/>
      <c r="L221" s="208"/>
      <c r="M221" s="209" t="s">
        <v>1</v>
      </c>
      <c r="N221" s="210" t="s">
        <v>38</v>
      </c>
      <c r="O221" s="173">
        <v>0</v>
      </c>
      <c r="P221" s="173">
        <f>O221*H221</f>
        <v>0</v>
      </c>
      <c r="Q221" s="173">
        <v>7.1999999999999995E-2</v>
      </c>
      <c r="R221" s="173">
        <f>Q221*H221</f>
        <v>2.5919999999999996</v>
      </c>
      <c r="S221" s="173">
        <v>0</v>
      </c>
      <c r="T221" s="174">
        <f>S221*H221</f>
        <v>0</v>
      </c>
      <c r="U221" s="219"/>
      <c r="V221" s="219"/>
      <c r="W221" s="219"/>
      <c r="X221" s="219"/>
      <c r="Y221" s="219"/>
      <c r="Z221" s="219"/>
      <c r="AA221" s="219"/>
      <c r="AB221" s="219"/>
      <c r="AC221" s="219"/>
      <c r="AD221" s="219"/>
      <c r="AE221" s="219"/>
      <c r="AR221" s="175" t="s">
        <v>167</v>
      </c>
      <c r="AT221" s="175" t="s">
        <v>208</v>
      </c>
      <c r="AU221" s="175" t="s">
        <v>83</v>
      </c>
      <c r="AY221" s="81" t="s">
        <v>126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81" t="s">
        <v>81</v>
      </c>
      <c r="BK221" s="176">
        <f>ROUND(I221*H221,2)</f>
        <v>0</v>
      </c>
      <c r="BL221" s="81" t="s">
        <v>132</v>
      </c>
      <c r="BM221" s="175" t="s">
        <v>311</v>
      </c>
    </row>
    <row r="222" spans="1:65" s="151" customFormat="1" ht="22.8" customHeight="1">
      <c r="B222" s="152"/>
      <c r="D222" s="153" t="s">
        <v>72</v>
      </c>
      <c r="E222" s="162" t="s">
        <v>132</v>
      </c>
      <c r="F222" s="162" t="s">
        <v>312</v>
      </c>
      <c r="J222" s="163">
        <f>BK222</f>
        <v>0</v>
      </c>
      <c r="L222" s="152"/>
      <c r="M222" s="156"/>
      <c r="N222" s="157"/>
      <c r="O222" s="157"/>
      <c r="P222" s="158">
        <f>SUM(P223:P227)</f>
        <v>50.664544000000006</v>
      </c>
      <c r="Q222" s="157"/>
      <c r="R222" s="158">
        <f>SUM(R223:R227)</f>
        <v>20.561213760000001</v>
      </c>
      <c r="S222" s="157"/>
      <c r="T222" s="159">
        <f>SUM(T223:T227)</f>
        <v>0</v>
      </c>
      <c r="AR222" s="153" t="s">
        <v>81</v>
      </c>
      <c r="AT222" s="160" t="s">
        <v>72</v>
      </c>
      <c r="AU222" s="160" t="s">
        <v>81</v>
      </c>
      <c r="AY222" s="153" t="s">
        <v>126</v>
      </c>
      <c r="BK222" s="161">
        <f>SUM(BK223:BK227)</f>
        <v>0</v>
      </c>
    </row>
    <row r="223" spans="1:65" s="89" customFormat="1" ht="14.4" customHeight="1">
      <c r="A223" s="219"/>
      <c r="B223" s="87"/>
      <c r="C223" s="164" t="s">
        <v>313</v>
      </c>
      <c r="D223" s="164" t="s">
        <v>128</v>
      </c>
      <c r="E223" s="165" t="s">
        <v>314</v>
      </c>
      <c r="F223" s="166" t="s">
        <v>315</v>
      </c>
      <c r="G223" s="167" t="s">
        <v>136</v>
      </c>
      <c r="H223" s="168">
        <v>8.2880000000000003</v>
      </c>
      <c r="I223" s="74"/>
      <c r="J223" s="169">
        <f>ROUND(I223*H223,2)</f>
        <v>0</v>
      </c>
      <c r="K223" s="170"/>
      <c r="L223" s="87"/>
      <c r="M223" s="171" t="s">
        <v>1</v>
      </c>
      <c r="N223" s="172" t="s">
        <v>38</v>
      </c>
      <c r="O223" s="173">
        <v>2.5129999999999999</v>
      </c>
      <c r="P223" s="173">
        <f>O223*H223</f>
        <v>20.827743999999999</v>
      </c>
      <c r="Q223" s="173">
        <v>2.4533700000000001</v>
      </c>
      <c r="R223" s="173">
        <f>Q223*H223</f>
        <v>20.33353056</v>
      </c>
      <c r="S223" s="173">
        <v>0</v>
      </c>
      <c r="T223" s="174">
        <f>S223*H223</f>
        <v>0</v>
      </c>
      <c r="U223" s="219"/>
      <c r="V223" s="219"/>
      <c r="W223" s="219"/>
      <c r="X223" s="219"/>
      <c r="Y223" s="219"/>
      <c r="Z223" s="219"/>
      <c r="AA223" s="219"/>
      <c r="AB223" s="219"/>
      <c r="AC223" s="219"/>
      <c r="AD223" s="219"/>
      <c r="AE223" s="219"/>
      <c r="AR223" s="175" t="s">
        <v>132</v>
      </c>
      <c r="AT223" s="175" t="s">
        <v>128</v>
      </c>
      <c r="AU223" s="175" t="s">
        <v>83</v>
      </c>
      <c r="AY223" s="81" t="s">
        <v>126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81" t="s">
        <v>81</v>
      </c>
      <c r="BK223" s="176">
        <f>ROUND(I223*H223,2)</f>
        <v>0</v>
      </c>
      <c r="BL223" s="81" t="s">
        <v>132</v>
      </c>
      <c r="BM223" s="175" t="s">
        <v>316</v>
      </c>
    </row>
    <row r="224" spans="1:65" s="177" customFormat="1">
      <c r="B224" s="178"/>
      <c r="D224" s="179" t="s">
        <v>138</v>
      </c>
      <c r="E224" s="180" t="s">
        <v>1</v>
      </c>
      <c r="F224" s="181" t="s">
        <v>317</v>
      </c>
      <c r="H224" s="182">
        <v>8.2880000000000003</v>
      </c>
      <c r="L224" s="178"/>
      <c r="M224" s="183"/>
      <c r="N224" s="184"/>
      <c r="O224" s="184"/>
      <c r="P224" s="184"/>
      <c r="Q224" s="184"/>
      <c r="R224" s="184"/>
      <c r="S224" s="184"/>
      <c r="T224" s="185"/>
      <c r="AT224" s="180" t="s">
        <v>138</v>
      </c>
      <c r="AU224" s="180" t="s">
        <v>83</v>
      </c>
      <c r="AV224" s="177" t="s">
        <v>83</v>
      </c>
      <c r="AW224" s="177" t="s">
        <v>29</v>
      </c>
      <c r="AX224" s="177" t="s">
        <v>81</v>
      </c>
      <c r="AY224" s="180" t="s">
        <v>126</v>
      </c>
    </row>
    <row r="225" spans="1:65" s="89" customFormat="1" ht="14.4" customHeight="1">
      <c r="A225" s="219"/>
      <c r="B225" s="87"/>
      <c r="C225" s="164" t="s">
        <v>318</v>
      </c>
      <c r="D225" s="164" t="s">
        <v>128</v>
      </c>
      <c r="E225" s="165" t="s">
        <v>319</v>
      </c>
      <c r="F225" s="166" t="s">
        <v>320</v>
      </c>
      <c r="G225" s="167" t="s">
        <v>131</v>
      </c>
      <c r="H225" s="168">
        <v>17.760000000000002</v>
      </c>
      <c r="I225" s="74"/>
      <c r="J225" s="169">
        <f>ROUND(I225*H225,2)</f>
        <v>0</v>
      </c>
      <c r="K225" s="170"/>
      <c r="L225" s="87"/>
      <c r="M225" s="171" t="s">
        <v>1</v>
      </c>
      <c r="N225" s="172" t="s">
        <v>38</v>
      </c>
      <c r="O225" s="173">
        <v>1.3420000000000001</v>
      </c>
      <c r="P225" s="173">
        <f>O225*H225</f>
        <v>23.833920000000003</v>
      </c>
      <c r="Q225" s="173">
        <v>1.282E-2</v>
      </c>
      <c r="R225" s="173">
        <f>Q225*H225</f>
        <v>0.22768320000000003</v>
      </c>
      <c r="S225" s="173">
        <v>0</v>
      </c>
      <c r="T225" s="174">
        <f>S225*H225</f>
        <v>0</v>
      </c>
      <c r="U225" s="219"/>
      <c r="V225" s="219"/>
      <c r="W225" s="219"/>
      <c r="X225" s="219"/>
      <c r="Y225" s="219"/>
      <c r="Z225" s="219"/>
      <c r="AA225" s="219"/>
      <c r="AB225" s="219"/>
      <c r="AC225" s="219"/>
      <c r="AD225" s="219"/>
      <c r="AE225" s="219"/>
      <c r="AR225" s="175" t="s">
        <v>132</v>
      </c>
      <c r="AT225" s="175" t="s">
        <v>128</v>
      </c>
      <c r="AU225" s="175" t="s">
        <v>83</v>
      </c>
      <c r="AY225" s="81" t="s">
        <v>126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81" t="s">
        <v>81</v>
      </c>
      <c r="BK225" s="176">
        <f>ROUND(I225*H225,2)</f>
        <v>0</v>
      </c>
      <c r="BL225" s="81" t="s">
        <v>132</v>
      </c>
      <c r="BM225" s="175" t="s">
        <v>321</v>
      </c>
    </row>
    <row r="226" spans="1:65" s="177" customFormat="1">
      <c r="B226" s="178"/>
      <c r="D226" s="179" t="s">
        <v>138</v>
      </c>
      <c r="E226" s="180" t="s">
        <v>1</v>
      </c>
      <c r="F226" s="181" t="s">
        <v>322</v>
      </c>
      <c r="H226" s="182">
        <v>17.760000000000002</v>
      </c>
      <c r="L226" s="178"/>
      <c r="M226" s="183"/>
      <c r="N226" s="184"/>
      <c r="O226" s="184"/>
      <c r="P226" s="184"/>
      <c r="Q226" s="184"/>
      <c r="R226" s="184"/>
      <c r="S226" s="184"/>
      <c r="T226" s="185"/>
      <c r="AT226" s="180" t="s">
        <v>138</v>
      </c>
      <c r="AU226" s="180" t="s">
        <v>83</v>
      </c>
      <c r="AV226" s="177" t="s">
        <v>83</v>
      </c>
      <c r="AW226" s="177" t="s">
        <v>29</v>
      </c>
      <c r="AX226" s="177" t="s">
        <v>81</v>
      </c>
      <c r="AY226" s="180" t="s">
        <v>126</v>
      </c>
    </row>
    <row r="227" spans="1:65" s="89" customFormat="1" ht="24.15" customHeight="1">
      <c r="A227" s="219"/>
      <c r="B227" s="87"/>
      <c r="C227" s="164" t="s">
        <v>323</v>
      </c>
      <c r="D227" s="164" t="s">
        <v>128</v>
      </c>
      <c r="E227" s="165" t="s">
        <v>324</v>
      </c>
      <c r="F227" s="166" t="s">
        <v>325</v>
      </c>
      <c r="G227" s="167" t="s">
        <v>131</v>
      </c>
      <c r="H227" s="168">
        <v>17.760000000000002</v>
      </c>
      <c r="I227" s="74"/>
      <c r="J227" s="169">
        <f>ROUND(I227*H227,2)</f>
        <v>0</v>
      </c>
      <c r="K227" s="170"/>
      <c r="L227" s="87"/>
      <c r="M227" s="171" t="s">
        <v>1</v>
      </c>
      <c r="N227" s="172" t="s">
        <v>38</v>
      </c>
      <c r="O227" s="173">
        <v>0.33800000000000002</v>
      </c>
      <c r="P227" s="173">
        <f>O227*H227</f>
        <v>6.0028800000000011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219"/>
      <c r="V227" s="219"/>
      <c r="W227" s="219"/>
      <c r="X227" s="219"/>
      <c r="Y227" s="219"/>
      <c r="Z227" s="219"/>
      <c r="AA227" s="219"/>
      <c r="AB227" s="219"/>
      <c r="AC227" s="219"/>
      <c r="AD227" s="219"/>
      <c r="AE227" s="219"/>
      <c r="AR227" s="175" t="s">
        <v>132</v>
      </c>
      <c r="AT227" s="175" t="s">
        <v>128</v>
      </c>
      <c r="AU227" s="175" t="s">
        <v>83</v>
      </c>
      <c r="AY227" s="81" t="s">
        <v>126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81" t="s">
        <v>81</v>
      </c>
      <c r="BK227" s="176">
        <f>ROUND(I227*H227,2)</f>
        <v>0</v>
      </c>
      <c r="BL227" s="81" t="s">
        <v>132</v>
      </c>
      <c r="BM227" s="175" t="s">
        <v>326</v>
      </c>
    </row>
    <row r="228" spans="1:65" s="151" customFormat="1" ht="22.8" customHeight="1">
      <c r="B228" s="152"/>
      <c r="D228" s="153" t="s">
        <v>72</v>
      </c>
      <c r="E228" s="162" t="s">
        <v>149</v>
      </c>
      <c r="F228" s="162" t="s">
        <v>327</v>
      </c>
      <c r="J228" s="163">
        <f>BK228</f>
        <v>0</v>
      </c>
      <c r="L228" s="152"/>
      <c r="M228" s="156"/>
      <c r="N228" s="157"/>
      <c r="O228" s="157"/>
      <c r="P228" s="158">
        <f>SUM(P229:P239)</f>
        <v>22.655000000000001</v>
      </c>
      <c r="Q228" s="157"/>
      <c r="R228" s="158">
        <f>SUM(R229:R239)</f>
        <v>53.31532</v>
      </c>
      <c r="S228" s="157"/>
      <c r="T228" s="159">
        <f>SUM(T229:T239)</f>
        <v>0</v>
      </c>
      <c r="AR228" s="153" t="s">
        <v>81</v>
      </c>
      <c r="AT228" s="160" t="s">
        <v>72</v>
      </c>
      <c r="AU228" s="160" t="s">
        <v>81</v>
      </c>
      <c r="AY228" s="153" t="s">
        <v>126</v>
      </c>
      <c r="BK228" s="161">
        <f>SUM(BK229:BK239)</f>
        <v>0</v>
      </c>
    </row>
    <row r="229" spans="1:65" s="89" customFormat="1" ht="24.15" customHeight="1">
      <c r="A229" s="219"/>
      <c r="B229" s="87"/>
      <c r="C229" s="164" t="s">
        <v>328</v>
      </c>
      <c r="D229" s="164" t="s">
        <v>128</v>
      </c>
      <c r="E229" s="165" t="s">
        <v>329</v>
      </c>
      <c r="F229" s="166" t="s">
        <v>330</v>
      </c>
      <c r="G229" s="167" t="s">
        <v>131</v>
      </c>
      <c r="H229" s="168">
        <v>63.4</v>
      </c>
      <c r="I229" s="74"/>
      <c r="J229" s="169">
        <f>ROUND(I229*H229,2)</f>
        <v>0</v>
      </c>
      <c r="K229" s="170"/>
      <c r="L229" s="87"/>
      <c r="M229" s="171" t="s">
        <v>1</v>
      </c>
      <c r="N229" s="172" t="s">
        <v>38</v>
      </c>
      <c r="O229" s="173">
        <v>3.4000000000000002E-2</v>
      </c>
      <c r="P229" s="173">
        <f>O229*H229</f>
        <v>2.1556000000000002</v>
      </c>
      <c r="Q229" s="173">
        <v>0.29160000000000003</v>
      </c>
      <c r="R229" s="173">
        <f>Q229*H229</f>
        <v>18.487440000000003</v>
      </c>
      <c r="S229" s="173">
        <v>0</v>
      </c>
      <c r="T229" s="174">
        <f>S229*H229</f>
        <v>0</v>
      </c>
      <c r="U229" s="219"/>
      <c r="V229" s="219"/>
      <c r="W229" s="219"/>
      <c r="X229" s="219"/>
      <c r="Y229" s="219"/>
      <c r="Z229" s="219"/>
      <c r="AA229" s="219"/>
      <c r="AB229" s="219"/>
      <c r="AC229" s="219"/>
      <c r="AD229" s="219"/>
      <c r="AE229" s="219"/>
      <c r="AR229" s="175" t="s">
        <v>132</v>
      </c>
      <c r="AT229" s="175" t="s">
        <v>128</v>
      </c>
      <c r="AU229" s="175" t="s">
        <v>83</v>
      </c>
      <c r="AY229" s="81" t="s">
        <v>126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81" t="s">
        <v>81</v>
      </c>
      <c r="BK229" s="176">
        <f>ROUND(I229*H229,2)</f>
        <v>0</v>
      </c>
      <c r="BL229" s="81" t="s">
        <v>132</v>
      </c>
      <c r="BM229" s="175" t="s">
        <v>331</v>
      </c>
    </row>
    <row r="230" spans="1:65" s="89" customFormat="1" ht="24.15" customHeight="1">
      <c r="A230" s="219"/>
      <c r="B230" s="87"/>
      <c r="C230" s="164" t="s">
        <v>332</v>
      </c>
      <c r="D230" s="164" t="s">
        <v>128</v>
      </c>
      <c r="E230" s="165" t="s">
        <v>333</v>
      </c>
      <c r="F230" s="166" t="s">
        <v>334</v>
      </c>
      <c r="G230" s="167" t="s">
        <v>131</v>
      </c>
      <c r="H230" s="168">
        <v>32.4</v>
      </c>
      <c r="I230" s="74"/>
      <c r="J230" s="169">
        <f>ROUND(I230*H230,2)</f>
        <v>0</v>
      </c>
      <c r="K230" s="170"/>
      <c r="L230" s="87"/>
      <c r="M230" s="171" t="s">
        <v>1</v>
      </c>
      <c r="N230" s="172" t="s">
        <v>38</v>
      </c>
      <c r="O230" s="173">
        <v>2.4E-2</v>
      </c>
      <c r="P230" s="173">
        <f>O230*H230</f>
        <v>0.77759999999999996</v>
      </c>
      <c r="Q230" s="173">
        <v>0.106</v>
      </c>
      <c r="R230" s="173">
        <f>Q230*H230</f>
        <v>3.4343999999999997</v>
      </c>
      <c r="S230" s="173">
        <v>0</v>
      </c>
      <c r="T230" s="174">
        <f>S230*H230</f>
        <v>0</v>
      </c>
      <c r="U230" s="219"/>
      <c r="V230" s="219"/>
      <c r="W230" s="219"/>
      <c r="X230" s="219"/>
      <c r="Y230" s="219"/>
      <c r="Z230" s="219"/>
      <c r="AA230" s="219"/>
      <c r="AB230" s="219"/>
      <c r="AC230" s="219"/>
      <c r="AD230" s="219"/>
      <c r="AE230" s="219"/>
      <c r="AR230" s="175" t="s">
        <v>132</v>
      </c>
      <c r="AT230" s="175" t="s">
        <v>128</v>
      </c>
      <c r="AU230" s="175" t="s">
        <v>83</v>
      </c>
      <c r="AY230" s="81" t="s">
        <v>126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81" t="s">
        <v>81</v>
      </c>
      <c r="BK230" s="176">
        <f>ROUND(I230*H230,2)</f>
        <v>0</v>
      </c>
      <c r="BL230" s="81" t="s">
        <v>132</v>
      </c>
      <c r="BM230" s="175" t="s">
        <v>335</v>
      </c>
    </row>
    <row r="231" spans="1:65" s="177" customFormat="1">
      <c r="B231" s="178"/>
      <c r="D231" s="179" t="s">
        <v>138</v>
      </c>
      <c r="E231" s="180" t="s">
        <v>1</v>
      </c>
      <c r="F231" s="181" t="s">
        <v>219</v>
      </c>
      <c r="H231" s="182">
        <v>32.4</v>
      </c>
      <c r="L231" s="178"/>
      <c r="M231" s="183"/>
      <c r="N231" s="184"/>
      <c r="O231" s="184"/>
      <c r="P231" s="184"/>
      <c r="Q231" s="184"/>
      <c r="R231" s="184"/>
      <c r="S231" s="184"/>
      <c r="T231" s="185"/>
      <c r="AT231" s="180" t="s">
        <v>138</v>
      </c>
      <c r="AU231" s="180" t="s">
        <v>83</v>
      </c>
      <c r="AV231" s="177" t="s">
        <v>83</v>
      </c>
      <c r="AW231" s="177" t="s">
        <v>29</v>
      </c>
      <c r="AX231" s="177" t="s">
        <v>81</v>
      </c>
      <c r="AY231" s="180" t="s">
        <v>126</v>
      </c>
    </row>
    <row r="232" spans="1:65" s="89" customFormat="1" ht="24.15" customHeight="1">
      <c r="A232" s="219"/>
      <c r="B232" s="87"/>
      <c r="C232" s="164" t="s">
        <v>336</v>
      </c>
      <c r="D232" s="164" t="s">
        <v>128</v>
      </c>
      <c r="E232" s="165" t="s">
        <v>337</v>
      </c>
      <c r="F232" s="166" t="s">
        <v>338</v>
      </c>
      <c r="G232" s="167" t="s">
        <v>131</v>
      </c>
      <c r="H232" s="168">
        <v>32.4</v>
      </c>
      <c r="I232" s="74"/>
      <c r="J232" s="169">
        <f>ROUND(I232*H232,2)</f>
        <v>0</v>
      </c>
      <c r="K232" s="170"/>
      <c r="L232" s="87"/>
      <c r="M232" s="171" t="s">
        <v>1</v>
      </c>
      <c r="N232" s="172" t="s">
        <v>38</v>
      </c>
      <c r="O232" s="173">
        <v>2.5000000000000001E-2</v>
      </c>
      <c r="P232" s="173">
        <f>O232*H232</f>
        <v>0.81</v>
      </c>
      <c r="Q232" s="173">
        <v>0.19700000000000001</v>
      </c>
      <c r="R232" s="173">
        <f>Q232*H232</f>
        <v>6.3827999999999996</v>
      </c>
      <c r="S232" s="173">
        <v>0</v>
      </c>
      <c r="T232" s="174">
        <f>S232*H232</f>
        <v>0</v>
      </c>
      <c r="U232" s="219"/>
      <c r="V232" s="219"/>
      <c r="W232" s="219"/>
      <c r="X232" s="219"/>
      <c r="Y232" s="219"/>
      <c r="Z232" s="219"/>
      <c r="AA232" s="219"/>
      <c r="AB232" s="219"/>
      <c r="AC232" s="219"/>
      <c r="AD232" s="219"/>
      <c r="AE232" s="219"/>
      <c r="AR232" s="175" t="s">
        <v>132</v>
      </c>
      <c r="AT232" s="175" t="s">
        <v>128</v>
      </c>
      <c r="AU232" s="175" t="s">
        <v>83</v>
      </c>
      <c r="AY232" s="81" t="s">
        <v>126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81" t="s">
        <v>81</v>
      </c>
      <c r="BK232" s="176">
        <f>ROUND(I232*H232,2)</f>
        <v>0</v>
      </c>
      <c r="BL232" s="81" t="s">
        <v>132</v>
      </c>
      <c r="BM232" s="175" t="s">
        <v>339</v>
      </c>
    </row>
    <row r="233" spans="1:65" s="177" customFormat="1">
      <c r="B233" s="178"/>
      <c r="D233" s="179" t="s">
        <v>138</v>
      </c>
      <c r="E233" s="180" t="s">
        <v>1</v>
      </c>
      <c r="F233" s="181" t="s">
        <v>219</v>
      </c>
      <c r="H233" s="182">
        <v>32.4</v>
      </c>
      <c r="L233" s="178"/>
      <c r="M233" s="183"/>
      <c r="N233" s="184"/>
      <c r="O233" s="184"/>
      <c r="P233" s="184"/>
      <c r="Q233" s="184"/>
      <c r="R233" s="184"/>
      <c r="S233" s="184"/>
      <c r="T233" s="185"/>
      <c r="AT233" s="180" t="s">
        <v>138</v>
      </c>
      <c r="AU233" s="180" t="s">
        <v>83</v>
      </c>
      <c r="AV233" s="177" t="s">
        <v>83</v>
      </c>
      <c r="AW233" s="177" t="s">
        <v>29</v>
      </c>
      <c r="AX233" s="177" t="s">
        <v>81</v>
      </c>
      <c r="AY233" s="180" t="s">
        <v>126</v>
      </c>
    </row>
    <row r="234" spans="1:65" s="89" customFormat="1" ht="14.4" customHeight="1">
      <c r="A234" s="219"/>
      <c r="B234" s="87"/>
      <c r="C234" s="164" t="s">
        <v>340</v>
      </c>
      <c r="D234" s="164" t="s">
        <v>128</v>
      </c>
      <c r="E234" s="165" t="s">
        <v>341</v>
      </c>
      <c r="F234" s="166" t="s">
        <v>342</v>
      </c>
      <c r="G234" s="167" t="s">
        <v>131</v>
      </c>
      <c r="H234" s="168">
        <v>32.200000000000003</v>
      </c>
      <c r="I234" s="74"/>
      <c r="J234" s="169">
        <f>ROUND(I234*H234,2)</f>
        <v>0</v>
      </c>
      <c r="K234" s="170"/>
      <c r="L234" s="87"/>
      <c r="M234" s="171" t="s">
        <v>1</v>
      </c>
      <c r="N234" s="172" t="s">
        <v>38</v>
      </c>
      <c r="O234" s="173">
        <v>0.02</v>
      </c>
      <c r="P234" s="173">
        <f>O234*H234</f>
        <v>0.64400000000000002</v>
      </c>
      <c r="Q234" s="173">
        <v>6.9000000000000006E-2</v>
      </c>
      <c r="R234" s="173">
        <f>Q234*H234</f>
        <v>2.2218000000000004</v>
      </c>
      <c r="S234" s="173">
        <v>0</v>
      </c>
      <c r="T234" s="174">
        <f>S234*H234</f>
        <v>0</v>
      </c>
      <c r="U234" s="219"/>
      <c r="V234" s="219"/>
      <c r="W234" s="219"/>
      <c r="X234" s="219"/>
      <c r="Y234" s="219"/>
      <c r="Z234" s="219"/>
      <c r="AA234" s="219"/>
      <c r="AB234" s="219"/>
      <c r="AC234" s="219"/>
      <c r="AD234" s="219"/>
      <c r="AE234" s="219"/>
      <c r="AR234" s="175" t="s">
        <v>132</v>
      </c>
      <c r="AT234" s="175" t="s">
        <v>128</v>
      </c>
      <c r="AU234" s="175" t="s">
        <v>83</v>
      </c>
      <c r="AY234" s="81" t="s">
        <v>126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81" t="s">
        <v>81</v>
      </c>
      <c r="BK234" s="176">
        <f>ROUND(I234*H234,2)</f>
        <v>0</v>
      </c>
      <c r="BL234" s="81" t="s">
        <v>132</v>
      </c>
      <c r="BM234" s="175" t="s">
        <v>343</v>
      </c>
    </row>
    <row r="235" spans="1:65" s="89" customFormat="1" ht="14.4" customHeight="1">
      <c r="A235" s="219"/>
      <c r="B235" s="87"/>
      <c r="C235" s="164" t="s">
        <v>344</v>
      </c>
      <c r="D235" s="164" t="s">
        <v>128</v>
      </c>
      <c r="E235" s="165" t="s">
        <v>345</v>
      </c>
      <c r="F235" s="166" t="s">
        <v>346</v>
      </c>
      <c r="G235" s="167" t="s">
        <v>131</v>
      </c>
      <c r="H235" s="168">
        <v>32.200000000000003</v>
      </c>
      <c r="I235" s="74"/>
      <c r="J235" s="169">
        <f>ROUND(I235*H235,2)</f>
        <v>0</v>
      </c>
      <c r="K235" s="170"/>
      <c r="L235" s="87"/>
      <c r="M235" s="171" t="s">
        <v>1</v>
      </c>
      <c r="N235" s="172" t="s">
        <v>38</v>
      </c>
      <c r="O235" s="173">
        <v>2.9000000000000001E-2</v>
      </c>
      <c r="P235" s="173">
        <f>O235*H235</f>
        <v>0.93380000000000007</v>
      </c>
      <c r="Q235" s="173">
        <v>0.46</v>
      </c>
      <c r="R235" s="173">
        <f>Q235*H235</f>
        <v>14.812000000000001</v>
      </c>
      <c r="S235" s="173">
        <v>0</v>
      </c>
      <c r="T235" s="174">
        <f>S235*H235</f>
        <v>0</v>
      </c>
      <c r="U235" s="219"/>
      <c r="V235" s="219"/>
      <c r="W235" s="219"/>
      <c r="X235" s="219"/>
      <c r="Y235" s="219"/>
      <c r="Z235" s="219"/>
      <c r="AA235" s="219"/>
      <c r="AB235" s="219"/>
      <c r="AC235" s="219"/>
      <c r="AD235" s="219"/>
      <c r="AE235" s="219"/>
      <c r="AR235" s="175" t="s">
        <v>132</v>
      </c>
      <c r="AT235" s="175" t="s">
        <v>128</v>
      </c>
      <c r="AU235" s="175" t="s">
        <v>83</v>
      </c>
      <c r="AY235" s="81" t="s">
        <v>126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81" t="s">
        <v>81</v>
      </c>
      <c r="BK235" s="176">
        <f>ROUND(I235*H235,2)</f>
        <v>0</v>
      </c>
      <c r="BL235" s="81" t="s">
        <v>132</v>
      </c>
      <c r="BM235" s="175" t="s">
        <v>347</v>
      </c>
    </row>
    <row r="236" spans="1:65" s="89" customFormat="1" ht="24.15" customHeight="1">
      <c r="A236" s="219"/>
      <c r="B236" s="87"/>
      <c r="C236" s="164" t="s">
        <v>348</v>
      </c>
      <c r="D236" s="164" t="s">
        <v>128</v>
      </c>
      <c r="E236" s="165" t="s">
        <v>349</v>
      </c>
      <c r="F236" s="166" t="s">
        <v>350</v>
      </c>
      <c r="G236" s="167" t="s">
        <v>131</v>
      </c>
      <c r="H236" s="168">
        <v>32.4</v>
      </c>
      <c r="I236" s="74"/>
      <c r="J236" s="169">
        <f>ROUND(I236*H236,2)</f>
        <v>0</v>
      </c>
      <c r="K236" s="170"/>
      <c r="L236" s="87"/>
      <c r="M236" s="171" t="s">
        <v>1</v>
      </c>
      <c r="N236" s="172" t="s">
        <v>38</v>
      </c>
      <c r="O236" s="173">
        <v>0.53500000000000003</v>
      </c>
      <c r="P236" s="173">
        <f>O236*H236</f>
        <v>17.334</v>
      </c>
      <c r="Q236" s="173">
        <v>0.10100000000000001</v>
      </c>
      <c r="R236" s="173">
        <f>Q236*H236</f>
        <v>3.2724000000000002</v>
      </c>
      <c r="S236" s="173">
        <v>0</v>
      </c>
      <c r="T236" s="174">
        <f>S236*H236</f>
        <v>0</v>
      </c>
      <c r="U236" s="219"/>
      <c r="V236" s="219"/>
      <c r="W236" s="219"/>
      <c r="X236" s="219"/>
      <c r="Y236" s="219"/>
      <c r="Z236" s="219"/>
      <c r="AA236" s="219"/>
      <c r="AB236" s="219"/>
      <c r="AC236" s="219"/>
      <c r="AD236" s="219"/>
      <c r="AE236" s="219"/>
      <c r="AR236" s="175" t="s">
        <v>132</v>
      </c>
      <c r="AT236" s="175" t="s">
        <v>128</v>
      </c>
      <c r="AU236" s="175" t="s">
        <v>83</v>
      </c>
      <c r="AY236" s="81" t="s">
        <v>126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81" t="s">
        <v>81</v>
      </c>
      <c r="BK236" s="176">
        <f>ROUND(I236*H236,2)</f>
        <v>0</v>
      </c>
      <c r="BL236" s="81" t="s">
        <v>132</v>
      </c>
      <c r="BM236" s="175" t="s">
        <v>351</v>
      </c>
    </row>
    <row r="237" spans="1:65" s="177" customFormat="1">
      <c r="B237" s="178"/>
      <c r="D237" s="179" t="s">
        <v>138</v>
      </c>
      <c r="E237" s="180" t="s">
        <v>1</v>
      </c>
      <c r="F237" s="181" t="s">
        <v>219</v>
      </c>
      <c r="H237" s="182">
        <v>32.4</v>
      </c>
      <c r="L237" s="178"/>
      <c r="M237" s="183"/>
      <c r="N237" s="184"/>
      <c r="O237" s="184"/>
      <c r="P237" s="184"/>
      <c r="Q237" s="184"/>
      <c r="R237" s="184"/>
      <c r="S237" s="184"/>
      <c r="T237" s="185"/>
      <c r="AT237" s="180" t="s">
        <v>138</v>
      </c>
      <c r="AU237" s="180" t="s">
        <v>83</v>
      </c>
      <c r="AV237" s="177" t="s">
        <v>83</v>
      </c>
      <c r="AW237" s="177" t="s">
        <v>29</v>
      </c>
      <c r="AX237" s="177" t="s">
        <v>81</v>
      </c>
      <c r="AY237" s="180" t="s">
        <v>126</v>
      </c>
    </row>
    <row r="238" spans="1:65" s="89" customFormat="1" ht="14.4" customHeight="1">
      <c r="A238" s="219"/>
      <c r="B238" s="87"/>
      <c r="C238" s="201" t="s">
        <v>352</v>
      </c>
      <c r="D238" s="201" t="s">
        <v>208</v>
      </c>
      <c r="E238" s="202" t="s">
        <v>353</v>
      </c>
      <c r="F238" s="203" t="s">
        <v>354</v>
      </c>
      <c r="G238" s="204" t="s">
        <v>131</v>
      </c>
      <c r="H238" s="205">
        <v>35.64</v>
      </c>
      <c r="I238" s="75"/>
      <c r="J238" s="206">
        <f>ROUND(I238*H238,2)</f>
        <v>0</v>
      </c>
      <c r="K238" s="207"/>
      <c r="L238" s="208"/>
      <c r="M238" s="209" t="s">
        <v>1</v>
      </c>
      <c r="N238" s="210" t="s">
        <v>38</v>
      </c>
      <c r="O238" s="173">
        <v>0</v>
      </c>
      <c r="P238" s="173">
        <f>O238*H238</f>
        <v>0</v>
      </c>
      <c r="Q238" s="173">
        <v>0.13200000000000001</v>
      </c>
      <c r="R238" s="173">
        <f>Q238*H238</f>
        <v>4.7044800000000002</v>
      </c>
      <c r="S238" s="173">
        <v>0</v>
      </c>
      <c r="T238" s="174">
        <f>S238*H238</f>
        <v>0</v>
      </c>
      <c r="U238" s="219"/>
      <c r="V238" s="219"/>
      <c r="W238" s="219"/>
      <c r="X238" s="219"/>
      <c r="Y238" s="219"/>
      <c r="Z238" s="219"/>
      <c r="AA238" s="219"/>
      <c r="AB238" s="219"/>
      <c r="AC238" s="219"/>
      <c r="AD238" s="219"/>
      <c r="AE238" s="219"/>
      <c r="AR238" s="175" t="s">
        <v>167</v>
      </c>
      <c r="AT238" s="175" t="s">
        <v>208</v>
      </c>
      <c r="AU238" s="175" t="s">
        <v>83</v>
      </c>
      <c r="AY238" s="81" t="s">
        <v>126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81" t="s">
        <v>81</v>
      </c>
      <c r="BK238" s="176">
        <f>ROUND(I238*H238,2)</f>
        <v>0</v>
      </c>
      <c r="BL238" s="81" t="s">
        <v>132</v>
      </c>
      <c r="BM238" s="175" t="s">
        <v>355</v>
      </c>
    </row>
    <row r="239" spans="1:65" s="177" customFormat="1">
      <c r="B239" s="178"/>
      <c r="D239" s="179" t="s">
        <v>138</v>
      </c>
      <c r="F239" s="181" t="s">
        <v>356</v>
      </c>
      <c r="H239" s="182">
        <v>35.64</v>
      </c>
      <c r="L239" s="178"/>
      <c r="M239" s="183"/>
      <c r="N239" s="184"/>
      <c r="O239" s="184"/>
      <c r="P239" s="184"/>
      <c r="Q239" s="184"/>
      <c r="R239" s="184"/>
      <c r="S239" s="184"/>
      <c r="T239" s="185"/>
      <c r="AT239" s="180" t="s">
        <v>138</v>
      </c>
      <c r="AU239" s="180" t="s">
        <v>83</v>
      </c>
      <c r="AV239" s="177" t="s">
        <v>83</v>
      </c>
      <c r="AW239" s="177" t="s">
        <v>3</v>
      </c>
      <c r="AX239" s="177" t="s">
        <v>81</v>
      </c>
      <c r="AY239" s="180" t="s">
        <v>126</v>
      </c>
    </row>
    <row r="240" spans="1:65" s="151" customFormat="1" ht="22.8" customHeight="1">
      <c r="B240" s="152"/>
      <c r="D240" s="153" t="s">
        <v>72</v>
      </c>
      <c r="E240" s="162" t="s">
        <v>173</v>
      </c>
      <c r="F240" s="162" t="s">
        <v>357</v>
      </c>
      <c r="J240" s="163">
        <f>BK240</f>
        <v>0</v>
      </c>
      <c r="L240" s="152"/>
      <c r="M240" s="156"/>
      <c r="N240" s="157"/>
      <c r="O240" s="157"/>
      <c r="P240" s="158">
        <f>SUM(P241:P254)</f>
        <v>166.92478400000005</v>
      </c>
      <c r="Q240" s="157"/>
      <c r="R240" s="158">
        <f>SUM(R241:R254)</f>
        <v>162.09936988000001</v>
      </c>
      <c r="S240" s="157"/>
      <c r="T240" s="159">
        <f>SUM(T241:T254)</f>
        <v>0</v>
      </c>
      <c r="AR240" s="153" t="s">
        <v>81</v>
      </c>
      <c r="AT240" s="160" t="s">
        <v>72</v>
      </c>
      <c r="AU240" s="160" t="s">
        <v>81</v>
      </c>
      <c r="AY240" s="153" t="s">
        <v>126</v>
      </c>
      <c r="BK240" s="161">
        <f>SUM(BK241:BK254)</f>
        <v>0</v>
      </c>
    </row>
    <row r="241" spans="1:65" s="89" customFormat="1" ht="24.15" customHeight="1">
      <c r="A241" s="219"/>
      <c r="B241" s="87"/>
      <c r="C241" s="164" t="s">
        <v>358</v>
      </c>
      <c r="D241" s="164" t="s">
        <v>128</v>
      </c>
      <c r="E241" s="165" t="s">
        <v>359</v>
      </c>
      <c r="F241" s="166" t="s">
        <v>360</v>
      </c>
      <c r="G241" s="167" t="s">
        <v>143</v>
      </c>
      <c r="H241" s="168">
        <v>64.58</v>
      </c>
      <c r="I241" s="74"/>
      <c r="J241" s="169">
        <f>ROUND(I241*H241,2)</f>
        <v>0</v>
      </c>
      <c r="K241" s="170"/>
      <c r="L241" s="87"/>
      <c r="M241" s="171" t="s">
        <v>1</v>
      </c>
      <c r="N241" s="172" t="s">
        <v>38</v>
      </c>
      <c r="O241" s="173">
        <v>0.106</v>
      </c>
      <c r="P241" s="173">
        <f>O241*H241</f>
        <v>6.8454799999999993</v>
      </c>
      <c r="Q241" s="173">
        <v>8.5309999999999997E-2</v>
      </c>
      <c r="R241" s="173">
        <f>Q241*H241</f>
        <v>5.5093198000000001</v>
      </c>
      <c r="S241" s="173">
        <v>0</v>
      </c>
      <c r="T241" s="174">
        <f>S241*H241</f>
        <v>0</v>
      </c>
      <c r="U241" s="219"/>
      <c r="V241" s="219"/>
      <c r="W241" s="219"/>
      <c r="X241" s="219"/>
      <c r="Y241" s="219"/>
      <c r="Z241" s="219"/>
      <c r="AA241" s="219"/>
      <c r="AB241" s="219"/>
      <c r="AC241" s="219"/>
      <c r="AD241" s="219"/>
      <c r="AE241" s="219"/>
      <c r="AR241" s="175" t="s">
        <v>132</v>
      </c>
      <c r="AT241" s="175" t="s">
        <v>128</v>
      </c>
      <c r="AU241" s="175" t="s">
        <v>83</v>
      </c>
      <c r="AY241" s="81" t="s">
        <v>126</v>
      </c>
      <c r="BE241" s="176">
        <f>IF(N241="základní",J241,0)</f>
        <v>0</v>
      </c>
      <c r="BF241" s="176">
        <f>IF(N241="snížená",J241,0)</f>
        <v>0</v>
      </c>
      <c r="BG241" s="176">
        <f>IF(N241="zákl. přenesená",J241,0)</f>
        <v>0</v>
      </c>
      <c r="BH241" s="176">
        <f>IF(N241="sníž. přenesená",J241,0)</f>
        <v>0</v>
      </c>
      <c r="BI241" s="176">
        <f>IF(N241="nulová",J241,0)</f>
        <v>0</v>
      </c>
      <c r="BJ241" s="81" t="s">
        <v>81</v>
      </c>
      <c r="BK241" s="176">
        <f>ROUND(I241*H241,2)</f>
        <v>0</v>
      </c>
      <c r="BL241" s="81" t="s">
        <v>132</v>
      </c>
      <c r="BM241" s="175" t="s">
        <v>361</v>
      </c>
    </row>
    <row r="242" spans="1:65" s="177" customFormat="1" ht="30.6">
      <c r="B242" s="178"/>
      <c r="D242" s="179" t="s">
        <v>138</v>
      </c>
      <c r="E242" s="180" t="s">
        <v>1</v>
      </c>
      <c r="F242" s="181" t="s">
        <v>362</v>
      </c>
      <c r="H242" s="182">
        <v>64.58</v>
      </c>
      <c r="L242" s="178"/>
      <c r="M242" s="183"/>
      <c r="N242" s="184"/>
      <c r="O242" s="184"/>
      <c r="P242" s="184"/>
      <c r="Q242" s="184"/>
      <c r="R242" s="184"/>
      <c r="S242" s="184"/>
      <c r="T242" s="185"/>
      <c r="AT242" s="180" t="s">
        <v>138</v>
      </c>
      <c r="AU242" s="180" t="s">
        <v>83</v>
      </c>
      <c r="AV242" s="177" t="s">
        <v>83</v>
      </c>
      <c r="AW242" s="177" t="s">
        <v>29</v>
      </c>
      <c r="AX242" s="177" t="s">
        <v>81</v>
      </c>
      <c r="AY242" s="180" t="s">
        <v>126</v>
      </c>
    </row>
    <row r="243" spans="1:65" s="89" customFormat="1" ht="14.4" customHeight="1">
      <c r="A243" s="219"/>
      <c r="B243" s="87"/>
      <c r="C243" s="201" t="s">
        <v>363</v>
      </c>
      <c r="D243" s="201" t="s">
        <v>208</v>
      </c>
      <c r="E243" s="202" t="s">
        <v>364</v>
      </c>
      <c r="F243" s="203" t="s">
        <v>365</v>
      </c>
      <c r="G243" s="204" t="s">
        <v>143</v>
      </c>
      <c r="H243" s="205">
        <v>67.738</v>
      </c>
      <c r="I243" s="75"/>
      <c r="J243" s="206">
        <f>ROUND(I243*H243,2)</f>
        <v>0</v>
      </c>
      <c r="K243" s="207"/>
      <c r="L243" s="208"/>
      <c r="M243" s="209" t="s">
        <v>1</v>
      </c>
      <c r="N243" s="210" t="s">
        <v>38</v>
      </c>
      <c r="O243" s="173">
        <v>0</v>
      </c>
      <c r="P243" s="173">
        <f>O243*H243</f>
        <v>0</v>
      </c>
      <c r="Q243" s="173">
        <v>2.4E-2</v>
      </c>
      <c r="R243" s="173">
        <f>Q243*H243</f>
        <v>1.625712</v>
      </c>
      <c r="S243" s="173">
        <v>0</v>
      </c>
      <c r="T243" s="174">
        <f>S243*H243</f>
        <v>0</v>
      </c>
      <c r="U243" s="219"/>
      <c r="V243" s="219"/>
      <c r="W243" s="219"/>
      <c r="X243" s="219"/>
      <c r="Y243" s="219"/>
      <c r="Z243" s="219"/>
      <c r="AA243" s="219"/>
      <c r="AB243" s="219"/>
      <c r="AC243" s="219"/>
      <c r="AD243" s="219"/>
      <c r="AE243" s="219"/>
      <c r="AR243" s="175" t="s">
        <v>167</v>
      </c>
      <c r="AT243" s="175" t="s">
        <v>208</v>
      </c>
      <c r="AU243" s="175" t="s">
        <v>83</v>
      </c>
      <c r="AY243" s="81" t="s">
        <v>126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81" t="s">
        <v>81</v>
      </c>
      <c r="BK243" s="176">
        <f>ROUND(I243*H243,2)</f>
        <v>0</v>
      </c>
      <c r="BL243" s="81" t="s">
        <v>132</v>
      </c>
      <c r="BM243" s="175" t="s">
        <v>366</v>
      </c>
    </row>
    <row r="244" spans="1:65" s="177" customFormat="1">
      <c r="B244" s="178"/>
      <c r="D244" s="179" t="s">
        <v>138</v>
      </c>
      <c r="F244" s="181" t="s">
        <v>367</v>
      </c>
      <c r="H244" s="182">
        <v>67.738</v>
      </c>
      <c r="L244" s="178"/>
      <c r="M244" s="183"/>
      <c r="N244" s="184"/>
      <c r="O244" s="184"/>
      <c r="P244" s="184"/>
      <c r="Q244" s="184"/>
      <c r="R244" s="184"/>
      <c r="S244" s="184"/>
      <c r="T244" s="185"/>
      <c r="AT244" s="180" t="s">
        <v>138</v>
      </c>
      <c r="AU244" s="180" t="s">
        <v>83</v>
      </c>
      <c r="AV244" s="177" t="s">
        <v>83</v>
      </c>
      <c r="AW244" s="177" t="s">
        <v>3</v>
      </c>
      <c r="AX244" s="177" t="s">
        <v>81</v>
      </c>
      <c r="AY244" s="180" t="s">
        <v>126</v>
      </c>
    </row>
    <row r="245" spans="1:65" s="89" customFormat="1" ht="14.4" customHeight="1">
      <c r="A245" s="219"/>
      <c r="B245" s="87"/>
      <c r="C245" s="201" t="s">
        <v>368</v>
      </c>
      <c r="D245" s="201" t="s">
        <v>208</v>
      </c>
      <c r="E245" s="202" t="s">
        <v>369</v>
      </c>
      <c r="F245" s="203" t="s">
        <v>370</v>
      </c>
      <c r="G245" s="204" t="s">
        <v>143</v>
      </c>
      <c r="H245" s="205">
        <v>3.03</v>
      </c>
      <c r="I245" s="75"/>
      <c r="J245" s="206">
        <f>ROUND(I245*H245,2)</f>
        <v>0</v>
      </c>
      <c r="K245" s="207"/>
      <c r="L245" s="208"/>
      <c r="M245" s="209" t="s">
        <v>1</v>
      </c>
      <c r="N245" s="210" t="s">
        <v>38</v>
      </c>
      <c r="O245" s="173">
        <v>0</v>
      </c>
      <c r="P245" s="173">
        <f>O245*H245</f>
        <v>0</v>
      </c>
      <c r="Q245" s="173">
        <v>0.08</v>
      </c>
      <c r="R245" s="173">
        <f>Q245*H245</f>
        <v>0.24239999999999998</v>
      </c>
      <c r="S245" s="173">
        <v>0</v>
      </c>
      <c r="T245" s="174">
        <f>S245*H245</f>
        <v>0</v>
      </c>
      <c r="U245" s="219"/>
      <c r="V245" s="219"/>
      <c r="W245" s="219"/>
      <c r="X245" s="219"/>
      <c r="Y245" s="219"/>
      <c r="Z245" s="219"/>
      <c r="AA245" s="219"/>
      <c r="AB245" s="219"/>
      <c r="AC245" s="219"/>
      <c r="AD245" s="219"/>
      <c r="AE245" s="219"/>
      <c r="AR245" s="175" t="s">
        <v>167</v>
      </c>
      <c r="AT245" s="175" t="s">
        <v>208</v>
      </c>
      <c r="AU245" s="175" t="s">
        <v>83</v>
      </c>
      <c r="AY245" s="81" t="s">
        <v>126</v>
      </c>
      <c r="BE245" s="176">
        <f>IF(N245="základní",J245,0)</f>
        <v>0</v>
      </c>
      <c r="BF245" s="176">
        <f>IF(N245="snížená",J245,0)</f>
        <v>0</v>
      </c>
      <c r="BG245" s="176">
        <f>IF(N245="zákl. přenesená",J245,0)</f>
        <v>0</v>
      </c>
      <c r="BH245" s="176">
        <f>IF(N245="sníž. přenesená",J245,0)</f>
        <v>0</v>
      </c>
      <c r="BI245" s="176">
        <f>IF(N245="nulová",J245,0)</f>
        <v>0</v>
      </c>
      <c r="BJ245" s="81" t="s">
        <v>81</v>
      </c>
      <c r="BK245" s="176">
        <f>ROUND(I245*H245,2)</f>
        <v>0</v>
      </c>
      <c r="BL245" s="81" t="s">
        <v>132</v>
      </c>
      <c r="BM245" s="175" t="s">
        <v>371</v>
      </c>
    </row>
    <row r="246" spans="1:65" s="177" customFormat="1">
      <c r="B246" s="178"/>
      <c r="D246" s="179" t="s">
        <v>138</v>
      </c>
      <c r="F246" s="181" t="s">
        <v>372</v>
      </c>
      <c r="H246" s="182">
        <v>3.03</v>
      </c>
      <c r="L246" s="178"/>
      <c r="M246" s="183"/>
      <c r="N246" s="184"/>
      <c r="O246" s="184"/>
      <c r="P246" s="184"/>
      <c r="Q246" s="184"/>
      <c r="R246" s="184"/>
      <c r="S246" s="184"/>
      <c r="T246" s="185"/>
      <c r="AT246" s="180" t="s">
        <v>138</v>
      </c>
      <c r="AU246" s="180" t="s">
        <v>83</v>
      </c>
      <c r="AV246" s="177" t="s">
        <v>83</v>
      </c>
      <c r="AW246" s="177" t="s">
        <v>3</v>
      </c>
      <c r="AX246" s="177" t="s">
        <v>81</v>
      </c>
      <c r="AY246" s="180" t="s">
        <v>126</v>
      </c>
    </row>
    <row r="247" spans="1:65" s="89" customFormat="1" ht="14.4" customHeight="1">
      <c r="A247" s="219"/>
      <c r="B247" s="87"/>
      <c r="C247" s="164" t="s">
        <v>373</v>
      </c>
      <c r="D247" s="164" t="s">
        <v>128</v>
      </c>
      <c r="E247" s="165" t="s">
        <v>374</v>
      </c>
      <c r="F247" s="166" t="s">
        <v>375</v>
      </c>
      <c r="G247" s="167" t="s">
        <v>136</v>
      </c>
      <c r="H247" s="168">
        <v>5.5620000000000003</v>
      </c>
      <c r="I247" s="74"/>
      <c r="J247" s="169">
        <f>ROUND(I247*H247,2)</f>
        <v>0</v>
      </c>
      <c r="K247" s="170"/>
      <c r="L247" s="87"/>
      <c r="M247" s="171" t="s">
        <v>1</v>
      </c>
      <c r="N247" s="172" t="s">
        <v>38</v>
      </c>
      <c r="O247" s="173">
        <v>1.4419999999999999</v>
      </c>
      <c r="P247" s="173">
        <f>O247*H247</f>
        <v>8.020404000000001</v>
      </c>
      <c r="Q247" s="173">
        <v>2.2563399999999998</v>
      </c>
      <c r="R247" s="173">
        <f>Q247*H247</f>
        <v>12.54976308</v>
      </c>
      <c r="S247" s="173">
        <v>0</v>
      </c>
      <c r="T247" s="174">
        <f>S247*H247</f>
        <v>0</v>
      </c>
      <c r="U247" s="219"/>
      <c r="V247" s="219"/>
      <c r="W247" s="219"/>
      <c r="X247" s="219"/>
      <c r="Y247" s="219"/>
      <c r="Z247" s="219"/>
      <c r="AA247" s="219"/>
      <c r="AB247" s="219"/>
      <c r="AC247" s="219"/>
      <c r="AD247" s="219"/>
      <c r="AE247" s="219"/>
      <c r="AR247" s="175" t="s">
        <v>132</v>
      </c>
      <c r="AT247" s="175" t="s">
        <v>128</v>
      </c>
      <c r="AU247" s="175" t="s">
        <v>83</v>
      </c>
      <c r="AY247" s="81" t="s">
        <v>126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81" t="s">
        <v>81</v>
      </c>
      <c r="BK247" s="176">
        <f>ROUND(I247*H247,2)</f>
        <v>0</v>
      </c>
      <c r="BL247" s="81" t="s">
        <v>132</v>
      </c>
      <c r="BM247" s="175" t="s">
        <v>376</v>
      </c>
    </row>
    <row r="248" spans="1:65" s="177" customFormat="1">
      <c r="B248" s="178"/>
      <c r="D248" s="179" t="s">
        <v>138</v>
      </c>
      <c r="E248" s="180" t="s">
        <v>1</v>
      </c>
      <c r="F248" s="181" t="s">
        <v>377</v>
      </c>
      <c r="H248" s="182">
        <v>3.6949999999999998</v>
      </c>
      <c r="L248" s="178"/>
      <c r="M248" s="183"/>
      <c r="N248" s="184"/>
      <c r="O248" s="184"/>
      <c r="P248" s="184"/>
      <c r="Q248" s="184"/>
      <c r="R248" s="184"/>
      <c r="S248" s="184"/>
      <c r="T248" s="185"/>
      <c r="AT248" s="180" t="s">
        <v>138</v>
      </c>
      <c r="AU248" s="180" t="s">
        <v>83</v>
      </c>
      <c r="AV248" s="177" t="s">
        <v>83</v>
      </c>
      <c r="AW248" s="177" t="s">
        <v>29</v>
      </c>
      <c r="AX248" s="177" t="s">
        <v>73</v>
      </c>
      <c r="AY248" s="180" t="s">
        <v>126</v>
      </c>
    </row>
    <row r="249" spans="1:65" s="177" customFormat="1">
      <c r="B249" s="178"/>
      <c r="D249" s="179" t="s">
        <v>138</v>
      </c>
      <c r="E249" s="180" t="s">
        <v>1</v>
      </c>
      <c r="F249" s="181" t="s">
        <v>378</v>
      </c>
      <c r="H249" s="182">
        <v>0.36</v>
      </c>
      <c r="L249" s="178"/>
      <c r="M249" s="183"/>
      <c r="N249" s="184"/>
      <c r="O249" s="184"/>
      <c r="P249" s="184"/>
      <c r="Q249" s="184"/>
      <c r="R249" s="184"/>
      <c r="S249" s="184"/>
      <c r="T249" s="185"/>
      <c r="AT249" s="180" t="s">
        <v>138</v>
      </c>
      <c r="AU249" s="180" t="s">
        <v>83</v>
      </c>
      <c r="AV249" s="177" t="s">
        <v>83</v>
      </c>
      <c r="AW249" s="177" t="s">
        <v>29</v>
      </c>
      <c r="AX249" s="177" t="s">
        <v>73</v>
      </c>
      <c r="AY249" s="180" t="s">
        <v>126</v>
      </c>
    </row>
    <row r="250" spans="1:65" s="177" customFormat="1">
      <c r="B250" s="178"/>
      <c r="D250" s="179" t="s">
        <v>138</v>
      </c>
      <c r="E250" s="180" t="s">
        <v>1</v>
      </c>
      <c r="F250" s="181" t="s">
        <v>379</v>
      </c>
      <c r="H250" s="182">
        <v>1.5069999999999999</v>
      </c>
      <c r="L250" s="178"/>
      <c r="M250" s="183"/>
      <c r="N250" s="184"/>
      <c r="O250" s="184"/>
      <c r="P250" s="184"/>
      <c r="Q250" s="184"/>
      <c r="R250" s="184"/>
      <c r="S250" s="184"/>
      <c r="T250" s="185"/>
      <c r="AT250" s="180" t="s">
        <v>138</v>
      </c>
      <c r="AU250" s="180" t="s">
        <v>83</v>
      </c>
      <c r="AV250" s="177" t="s">
        <v>83</v>
      </c>
      <c r="AW250" s="177" t="s">
        <v>29</v>
      </c>
      <c r="AX250" s="177" t="s">
        <v>73</v>
      </c>
      <c r="AY250" s="180" t="s">
        <v>126</v>
      </c>
    </row>
    <row r="251" spans="1:65" s="186" customFormat="1">
      <c r="B251" s="187"/>
      <c r="D251" s="179" t="s">
        <v>138</v>
      </c>
      <c r="E251" s="188" t="s">
        <v>1</v>
      </c>
      <c r="F251" s="189" t="s">
        <v>159</v>
      </c>
      <c r="H251" s="190">
        <v>5.5619999999999994</v>
      </c>
      <c r="L251" s="187"/>
      <c r="M251" s="191"/>
      <c r="N251" s="192"/>
      <c r="O251" s="192"/>
      <c r="P251" s="192"/>
      <c r="Q251" s="192"/>
      <c r="R251" s="192"/>
      <c r="S251" s="192"/>
      <c r="T251" s="193"/>
      <c r="AT251" s="188" t="s">
        <v>138</v>
      </c>
      <c r="AU251" s="188" t="s">
        <v>83</v>
      </c>
      <c r="AV251" s="186" t="s">
        <v>132</v>
      </c>
      <c r="AW251" s="186" t="s">
        <v>29</v>
      </c>
      <c r="AX251" s="186" t="s">
        <v>81</v>
      </c>
      <c r="AY251" s="188" t="s">
        <v>126</v>
      </c>
    </row>
    <row r="252" spans="1:65" s="89" customFormat="1" ht="24.15" customHeight="1">
      <c r="A252" s="219"/>
      <c r="B252" s="87"/>
      <c r="C252" s="164" t="s">
        <v>380</v>
      </c>
      <c r="D252" s="164" t="s">
        <v>128</v>
      </c>
      <c r="E252" s="165" t="s">
        <v>381</v>
      </c>
      <c r="F252" s="166" t="s">
        <v>382</v>
      </c>
      <c r="G252" s="167" t="s">
        <v>131</v>
      </c>
      <c r="H252" s="168">
        <v>177.5</v>
      </c>
      <c r="I252" s="74"/>
      <c r="J252" s="169">
        <f>ROUND(I252*H252,2)</f>
        <v>0</v>
      </c>
      <c r="K252" s="170"/>
      <c r="L252" s="87"/>
      <c r="M252" s="171" t="s">
        <v>1</v>
      </c>
      <c r="N252" s="172" t="s">
        <v>38</v>
      </c>
      <c r="O252" s="173">
        <v>0.08</v>
      </c>
      <c r="P252" s="173">
        <f>O252*H252</f>
        <v>14.200000000000001</v>
      </c>
      <c r="Q252" s="173">
        <v>6.8999999999999997E-4</v>
      </c>
      <c r="R252" s="173">
        <f>Q252*H252</f>
        <v>0.122475</v>
      </c>
      <c r="S252" s="173">
        <v>0</v>
      </c>
      <c r="T252" s="174">
        <f>S252*H252</f>
        <v>0</v>
      </c>
      <c r="U252" s="219"/>
      <c r="V252" s="219"/>
      <c r="W252" s="219"/>
      <c r="X252" s="219"/>
      <c r="Y252" s="219"/>
      <c r="Z252" s="219"/>
      <c r="AA252" s="219"/>
      <c r="AB252" s="219"/>
      <c r="AC252" s="219"/>
      <c r="AD252" s="219"/>
      <c r="AE252" s="219"/>
      <c r="AR252" s="175" t="s">
        <v>132</v>
      </c>
      <c r="AT252" s="175" t="s">
        <v>128</v>
      </c>
      <c r="AU252" s="175" t="s">
        <v>83</v>
      </c>
      <c r="AY252" s="81" t="s">
        <v>126</v>
      </c>
      <c r="BE252" s="176">
        <f>IF(N252="základní",J252,0)</f>
        <v>0</v>
      </c>
      <c r="BF252" s="176">
        <f>IF(N252="snížená",J252,0)</f>
        <v>0</v>
      </c>
      <c r="BG252" s="176">
        <f>IF(N252="zákl. přenesená",J252,0)</f>
        <v>0</v>
      </c>
      <c r="BH252" s="176">
        <f>IF(N252="sníž. přenesená",J252,0)</f>
        <v>0</v>
      </c>
      <c r="BI252" s="176">
        <f>IF(N252="nulová",J252,0)</f>
        <v>0</v>
      </c>
      <c r="BJ252" s="81" t="s">
        <v>81</v>
      </c>
      <c r="BK252" s="176">
        <f>ROUND(I252*H252,2)</f>
        <v>0</v>
      </c>
      <c r="BL252" s="81" t="s">
        <v>132</v>
      </c>
      <c r="BM252" s="175" t="s">
        <v>383</v>
      </c>
    </row>
    <row r="253" spans="1:65" s="89" customFormat="1" ht="24.15" customHeight="1">
      <c r="A253" s="219"/>
      <c r="B253" s="87"/>
      <c r="C253" s="164" t="s">
        <v>384</v>
      </c>
      <c r="D253" s="164" t="s">
        <v>128</v>
      </c>
      <c r="E253" s="165" t="s">
        <v>385</v>
      </c>
      <c r="F253" s="166" t="s">
        <v>386</v>
      </c>
      <c r="G253" s="167" t="s">
        <v>131</v>
      </c>
      <c r="H253" s="168">
        <v>177.5</v>
      </c>
      <c r="I253" s="74"/>
      <c r="J253" s="169">
        <f>ROUND(I253*H253,2)</f>
        <v>0</v>
      </c>
      <c r="K253" s="170"/>
      <c r="L253" s="87"/>
      <c r="M253" s="171" t="s">
        <v>1</v>
      </c>
      <c r="N253" s="172" t="s">
        <v>38</v>
      </c>
      <c r="O253" s="173">
        <v>0.52600000000000002</v>
      </c>
      <c r="P253" s="173">
        <f>O253*H253</f>
        <v>93.365000000000009</v>
      </c>
      <c r="Q253" s="173">
        <v>0.80027999999999999</v>
      </c>
      <c r="R253" s="173">
        <f>Q253*H253</f>
        <v>142.0497</v>
      </c>
      <c r="S253" s="173">
        <v>0</v>
      </c>
      <c r="T253" s="174">
        <f>S253*H253</f>
        <v>0</v>
      </c>
      <c r="U253" s="219"/>
      <c r="V253" s="219"/>
      <c r="W253" s="219"/>
      <c r="X253" s="219"/>
      <c r="Y253" s="219"/>
      <c r="Z253" s="219"/>
      <c r="AA253" s="219"/>
      <c r="AB253" s="219"/>
      <c r="AC253" s="219"/>
      <c r="AD253" s="219"/>
      <c r="AE253" s="219"/>
      <c r="AR253" s="175" t="s">
        <v>132</v>
      </c>
      <c r="AT253" s="175" t="s">
        <v>128</v>
      </c>
      <c r="AU253" s="175" t="s">
        <v>83</v>
      </c>
      <c r="AY253" s="81" t="s">
        <v>126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81" t="s">
        <v>81</v>
      </c>
      <c r="BK253" s="176">
        <f>ROUND(I253*H253,2)</f>
        <v>0</v>
      </c>
      <c r="BL253" s="81" t="s">
        <v>132</v>
      </c>
      <c r="BM253" s="175" t="s">
        <v>387</v>
      </c>
    </row>
    <row r="254" spans="1:65" s="89" customFormat="1" ht="14.4" customHeight="1">
      <c r="A254" s="219"/>
      <c r="B254" s="87"/>
      <c r="C254" s="164" t="s">
        <v>388</v>
      </c>
      <c r="D254" s="164" t="s">
        <v>128</v>
      </c>
      <c r="E254" s="165" t="s">
        <v>389</v>
      </c>
      <c r="F254" s="166" t="s">
        <v>390</v>
      </c>
      <c r="G254" s="167" t="s">
        <v>131</v>
      </c>
      <c r="H254" s="168">
        <v>320.10000000000002</v>
      </c>
      <c r="I254" s="74"/>
      <c r="J254" s="169">
        <f>ROUND(I254*H254,2)</f>
        <v>0</v>
      </c>
      <c r="K254" s="170"/>
      <c r="L254" s="87"/>
      <c r="M254" s="171" t="s">
        <v>1</v>
      </c>
      <c r="N254" s="172" t="s">
        <v>38</v>
      </c>
      <c r="O254" s="173">
        <v>0.13900000000000001</v>
      </c>
      <c r="P254" s="173">
        <f>O254*H254</f>
        <v>44.493900000000011</v>
      </c>
      <c r="Q254" s="173">
        <v>0</v>
      </c>
      <c r="R254" s="173">
        <f>Q254*H254</f>
        <v>0</v>
      </c>
      <c r="S254" s="173">
        <v>0</v>
      </c>
      <c r="T254" s="174">
        <f>S254*H254</f>
        <v>0</v>
      </c>
      <c r="U254" s="219"/>
      <c r="V254" s="219"/>
      <c r="W254" s="219"/>
      <c r="X254" s="219"/>
      <c r="Y254" s="219"/>
      <c r="Z254" s="219"/>
      <c r="AA254" s="219"/>
      <c r="AB254" s="219"/>
      <c r="AC254" s="219"/>
      <c r="AD254" s="219"/>
      <c r="AE254" s="219"/>
      <c r="AR254" s="175" t="s">
        <v>132</v>
      </c>
      <c r="AT254" s="175" t="s">
        <v>128</v>
      </c>
      <c r="AU254" s="175" t="s">
        <v>83</v>
      </c>
      <c r="AY254" s="81" t="s">
        <v>126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81" t="s">
        <v>81</v>
      </c>
      <c r="BK254" s="176">
        <f>ROUND(I254*H254,2)</f>
        <v>0</v>
      </c>
      <c r="BL254" s="81" t="s">
        <v>132</v>
      </c>
      <c r="BM254" s="175" t="s">
        <v>391</v>
      </c>
    </row>
    <row r="255" spans="1:65" s="151" customFormat="1" ht="22.8" customHeight="1">
      <c r="B255" s="152"/>
      <c r="D255" s="153" t="s">
        <v>72</v>
      </c>
      <c r="E255" s="162" t="s">
        <v>392</v>
      </c>
      <c r="F255" s="162" t="s">
        <v>393</v>
      </c>
      <c r="J255" s="163">
        <f>BK255</f>
        <v>0</v>
      </c>
      <c r="L255" s="152"/>
      <c r="M255" s="156"/>
      <c r="N255" s="157"/>
      <c r="O255" s="157"/>
      <c r="P255" s="158">
        <f>SUM(P256:P260)</f>
        <v>5.9439879999999992</v>
      </c>
      <c r="Q255" s="157"/>
      <c r="R255" s="158">
        <f>SUM(R256:R260)</f>
        <v>0</v>
      </c>
      <c r="S255" s="157"/>
      <c r="T255" s="159">
        <f>SUM(T256:T260)</f>
        <v>0</v>
      </c>
      <c r="AR255" s="153" t="s">
        <v>81</v>
      </c>
      <c r="AT255" s="160" t="s">
        <v>72</v>
      </c>
      <c r="AU255" s="160" t="s">
        <v>81</v>
      </c>
      <c r="AY255" s="153" t="s">
        <v>126</v>
      </c>
      <c r="BK255" s="161">
        <f>SUM(BK256:BK260)</f>
        <v>0</v>
      </c>
    </row>
    <row r="256" spans="1:65" s="89" customFormat="1" ht="24.15" customHeight="1">
      <c r="A256" s="219"/>
      <c r="B256" s="87"/>
      <c r="C256" s="164" t="s">
        <v>394</v>
      </c>
      <c r="D256" s="164" t="s">
        <v>128</v>
      </c>
      <c r="E256" s="165" t="s">
        <v>395</v>
      </c>
      <c r="F256" s="166" t="s">
        <v>396</v>
      </c>
      <c r="G256" s="167" t="s">
        <v>187</v>
      </c>
      <c r="H256" s="168">
        <v>2.3319999999999999</v>
      </c>
      <c r="I256" s="74"/>
      <c r="J256" s="169">
        <f>ROUND(I256*H256,2)</f>
        <v>0</v>
      </c>
      <c r="K256" s="170"/>
      <c r="L256" s="87"/>
      <c r="M256" s="171" t="s">
        <v>1</v>
      </c>
      <c r="N256" s="172" t="s">
        <v>38</v>
      </c>
      <c r="O256" s="173">
        <v>2.42</v>
      </c>
      <c r="P256" s="173">
        <f>O256*H256</f>
        <v>5.6434399999999991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219"/>
      <c r="V256" s="219"/>
      <c r="W256" s="219"/>
      <c r="X256" s="219"/>
      <c r="Y256" s="219"/>
      <c r="Z256" s="219"/>
      <c r="AA256" s="219"/>
      <c r="AB256" s="219"/>
      <c r="AC256" s="219"/>
      <c r="AD256" s="219"/>
      <c r="AE256" s="219"/>
      <c r="AR256" s="175" t="s">
        <v>132</v>
      </c>
      <c r="AT256" s="175" t="s">
        <v>128</v>
      </c>
      <c r="AU256" s="175" t="s">
        <v>83</v>
      </c>
      <c r="AY256" s="81" t="s">
        <v>126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81" t="s">
        <v>81</v>
      </c>
      <c r="BK256" s="176">
        <f>ROUND(I256*H256,2)</f>
        <v>0</v>
      </c>
      <c r="BL256" s="81" t="s">
        <v>132</v>
      </c>
      <c r="BM256" s="175" t="s">
        <v>397</v>
      </c>
    </row>
    <row r="257" spans="1:65" s="89" customFormat="1" ht="24.15" customHeight="1">
      <c r="A257" s="219"/>
      <c r="B257" s="87"/>
      <c r="C257" s="164" t="s">
        <v>398</v>
      </c>
      <c r="D257" s="164" t="s">
        <v>128</v>
      </c>
      <c r="E257" s="165" t="s">
        <v>399</v>
      </c>
      <c r="F257" s="166" t="s">
        <v>400</v>
      </c>
      <c r="G257" s="167" t="s">
        <v>187</v>
      </c>
      <c r="H257" s="168">
        <v>2.3319999999999999</v>
      </c>
      <c r="I257" s="74"/>
      <c r="J257" s="169">
        <f>ROUND(I257*H257,2)</f>
        <v>0</v>
      </c>
      <c r="K257" s="170"/>
      <c r="L257" s="87"/>
      <c r="M257" s="171" t="s">
        <v>1</v>
      </c>
      <c r="N257" s="172" t="s">
        <v>38</v>
      </c>
      <c r="O257" s="173">
        <v>0.125</v>
      </c>
      <c r="P257" s="173">
        <f>O257*H257</f>
        <v>0.29149999999999998</v>
      </c>
      <c r="Q257" s="173">
        <v>0</v>
      </c>
      <c r="R257" s="173">
        <f>Q257*H257</f>
        <v>0</v>
      </c>
      <c r="S257" s="173">
        <v>0</v>
      </c>
      <c r="T257" s="174">
        <f>S257*H257</f>
        <v>0</v>
      </c>
      <c r="U257" s="219"/>
      <c r="V257" s="219"/>
      <c r="W257" s="219"/>
      <c r="X257" s="219"/>
      <c r="Y257" s="219"/>
      <c r="Z257" s="219"/>
      <c r="AA257" s="219"/>
      <c r="AB257" s="219"/>
      <c r="AC257" s="219"/>
      <c r="AD257" s="219"/>
      <c r="AE257" s="219"/>
      <c r="AR257" s="175" t="s">
        <v>132</v>
      </c>
      <c r="AT257" s="175" t="s">
        <v>128</v>
      </c>
      <c r="AU257" s="175" t="s">
        <v>83</v>
      </c>
      <c r="AY257" s="81" t="s">
        <v>126</v>
      </c>
      <c r="BE257" s="176">
        <f>IF(N257="základní",J257,0)</f>
        <v>0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81" t="s">
        <v>81</v>
      </c>
      <c r="BK257" s="176">
        <f>ROUND(I257*H257,2)</f>
        <v>0</v>
      </c>
      <c r="BL257" s="81" t="s">
        <v>132</v>
      </c>
      <c r="BM257" s="175" t="s">
        <v>401</v>
      </c>
    </row>
    <row r="258" spans="1:65" s="89" customFormat="1" ht="24.15" customHeight="1">
      <c r="A258" s="219"/>
      <c r="B258" s="87"/>
      <c r="C258" s="164" t="s">
        <v>402</v>
      </c>
      <c r="D258" s="164" t="s">
        <v>128</v>
      </c>
      <c r="E258" s="165" t="s">
        <v>403</v>
      </c>
      <c r="F258" s="166" t="s">
        <v>404</v>
      </c>
      <c r="G258" s="167" t="s">
        <v>187</v>
      </c>
      <c r="H258" s="168">
        <v>1.508</v>
      </c>
      <c r="I258" s="74"/>
      <c r="J258" s="169">
        <f>ROUND(I258*H258,2)</f>
        <v>0</v>
      </c>
      <c r="K258" s="170"/>
      <c r="L258" s="87"/>
      <c r="M258" s="171" t="s">
        <v>1</v>
      </c>
      <c r="N258" s="172" t="s">
        <v>38</v>
      </c>
      <c r="O258" s="173">
        <v>6.0000000000000001E-3</v>
      </c>
      <c r="P258" s="173">
        <f>O258*H258</f>
        <v>9.0480000000000005E-3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219"/>
      <c r="V258" s="219"/>
      <c r="W258" s="219"/>
      <c r="X258" s="219"/>
      <c r="Y258" s="219"/>
      <c r="Z258" s="219"/>
      <c r="AA258" s="219"/>
      <c r="AB258" s="219"/>
      <c r="AC258" s="219"/>
      <c r="AD258" s="219"/>
      <c r="AE258" s="219"/>
      <c r="AR258" s="175" t="s">
        <v>132</v>
      </c>
      <c r="AT258" s="175" t="s">
        <v>128</v>
      </c>
      <c r="AU258" s="175" t="s">
        <v>83</v>
      </c>
      <c r="AY258" s="81" t="s">
        <v>126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81" t="s">
        <v>81</v>
      </c>
      <c r="BK258" s="176">
        <f>ROUND(I258*H258,2)</f>
        <v>0</v>
      </c>
      <c r="BL258" s="81" t="s">
        <v>132</v>
      </c>
      <c r="BM258" s="175" t="s">
        <v>405</v>
      </c>
    </row>
    <row r="259" spans="1:65" s="177" customFormat="1">
      <c r="B259" s="178"/>
      <c r="D259" s="179" t="s">
        <v>138</v>
      </c>
      <c r="E259" s="180" t="s">
        <v>1</v>
      </c>
      <c r="F259" s="181" t="s">
        <v>406</v>
      </c>
      <c r="H259" s="182">
        <v>1.508</v>
      </c>
      <c r="L259" s="178"/>
      <c r="M259" s="183"/>
      <c r="N259" s="184"/>
      <c r="O259" s="184"/>
      <c r="P259" s="184"/>
      <c r="Q259" s="184"/>
      <c r="R259" s="184"/>
      <c r="S259" s="184"/>
      <c r="T259" s="185"/>
      <c r="AT259" s="180" t="s">
        <v>138</v>
      </c>
      <c r="AU259" s="180" t="s">
        <v>83</v>
      </c>
      <c r="AV259" s="177" t="s">
        <v>83</v>
      </c>
      <c r="AW259" s="177" t="s">
        <v>29</v>
      </c>
      <c r="AX259" s="177" t="s">
        <v>81</v>
      </c>
      <c r="AY259" s="180" t="s">
        <v>126</v>
      </c>
    </row>
    <row r="260" spans="1:65" s="89" customFormat="1" ht="24.15" customHeight="1">
      <c r="A260" s="219"/>
      <c r="B260" s="87"/>
      <c r="C260" s="164" t="s">
        <v>407</v>
      </c>
      <c r="D260" s="164" t="s">
        <v>128</v>
      </c>
      <c r="E260" s="165" t="s">
        <v>408</v>
      </c>
      <c r="F260" s="166" t="s">
        <v>409</v>
      </c>
      <c r="G260" s="167" t="s">
        <v>187</v>
      </c>
      <c r="H260" s="168">
        <v>5.1999999999999998E-2</v>
      </c>
      <c r="I260" s="74"/>
      <c r="J260" s="169">
        <f>ROUND(I260*H260,2)</f>
        <v>0</v>
      </c>
      <c r="K260" s="170"/>
      <c r="L260" s="87"/>
      <c r="M260" s="171" t="s">
        <v>1</v>
      </c>
      <c r="N260" s="172" t="s">
        <v>38</v>
      </c>
      <c r="O260" s="173">
        <v>0</v>
      </c>
      <c r="P260" s="173">
        <f>O260*H260</f>
        <v>0</v>
      </c>
      <c r="Q260" s="173">
        <v>0</v>
      </c>
      <c r="R260" s="173">
        <f>Q260*H260</f>
        <v>0</v>
      </c>
      <c r="S260" s="173">
        <v>0</v>
      </c>
      <c r="T260" s="174">
        <f>S260*H260</f>
        <v>0</v>
      </c>
      <c r="U260" s="219"/>
      <c r="V260" s="219"/>
      <c r="W260" s="219"/>
      <c r="X260" s="219"/>
      <c r="Y260" s="219"/>
      <c r="Z260" s="219"/>
      <c r="AA260" s="219"/>
      <c r="AB260" s="219"/>
      <c r="AC260" s="219"/>
      <c r="AD260" s="219"/>
      <c r="AE260" s="219"/>
      <c r="AR260" s="175" t="s">
        <v>132</v>
      </c>
      <c r="AT260" s="175" t="s">
        <v>128</v>
      </c>
      <c r="AU260" s="175" t="s">
        <v>83</v>
      </c>
      <c r="AY260" s="81" t="s">
        <v>126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81" t="s">
        <v>81</v>
      </c>
      <c r="BK260" s="176">
        <f>ROUND(I260*H260,2)</f>
        <v>0</v>
      </c>
      <c r="BL260" s="81" t="s">
        <v>132</v>
      </c>
      <c r="BM260" s="175" t="s">
        <v>410</v>
      </c>
    </row>
    <row r="261" spans="1:65" s="151" customFormat="1" ht="22.8" customHeight="1">
      <c r="B261" s="152"/>
      <c r="D261" s="153" t="s">
        <v>72</v>
      </c>
      <c r="E261" s="162" t="s">
        <v>411</v>
      </c>
      <c r="F261" s="162" t="s">
        <v>412</v>
      </c>
      <c r="J261" s="163">
        <f>BK261</f>
        <v>0</v>
      </c>
      <c r="L261" s="152"/>
      <c r="M261" s="156"/>
      <c r="N261" s="157"/>
      <c r="O261" s="157"/>
      <c r="P261" s="158">
        <f>P262</f>
        <v>49.363908000000002</v>
      </c>
      <c r="Q261" s="157"/>
      <c r="R261" s="158">
        <f>R262</f>
        <v>0</v>
      </c>
      <c r="S261" s="157"/>
      <c r="T261" s="159">
        <f>T262</f>
        <v>0</v>
      </c>
      <c r="AR261" s="153" t="s">
        <v>81</v>
      </c>
      <c r="AT261" s="160" t="s">
        <v>72</v>
      </c>
      <c r="AU261" s="160" t="s">
        <v>81</v>
      </c>
      <c r="AY261" s="153" t="s">
        <v>126</v>
      </c>
      <c r="BK261" s="161">
        <f>BK262</f>
        <v>0</v>
      </c>
    </row>
    <row r="262" spans="1:65" s="89" customFormat="1" ht="14.4" customHeight="1">
      <c r="A262" s="219"/>
      <c r="B262" s="87"/>
      <c r="C262" s="164" t="s">
        <v>413</v>
      </c>
      <c r="D262" s="164" t="s">
        <v>128</v>
      </c>
      <c r="E262" s="165" t="s">
        <v>414</v>
      </c>
      <c r="F262" s="166" t="s">
        <v>415</v>
      </c>
      <c r="G262" s="167" t="s">
        <v>187</v>
      </c>
      <c r="H262" s="168">
        <v>373.96899999999999</v>
      </c>
      <c r="I262" s="74"/>
      <c r="J262" s="169">
        <f>ROUND(I262*H262,2)</f>
        <v>0</v>
      </c>
      <c r="K262" s="170"/>
      <c r="L262" s="87"/>
      <c r="M262" s="171" t="s">
        <v>1</v>
      </c>
      <c r="N262" s="172" t="s">
        <v>38</v>
      </c>
      <c r="O262" s="173">
        <v>0.13200000000000001</v>
      </c>
      <c r="P262" s="173">
        <f>O262*H262</f>
        <v>49.363908000000002</v>
      </c>
      <c r="Q262" s="173">
        <v>0</v>
      </c>
      <c r="R262" s="173">
        <f>Q262*H262</f>
        <v>0</v>
      </c>
      <c r="S262" s="173">
        <v>0</v>
      </c>
      <c r="T262" s="174">
        <f>S262*H262</f>
        <v>0</v>
      </c>
      <c r="U262" s="219"/>
      <c r="V262" s="219"/>
      <c r="W262" s="219"/>
      <c r="X262" s="219"/>
      <c r="Y262" s="219"/>
      <c r="Z262" s="219"/>
      <c r="AA262" s="219"/>
      <c r="AB262" s="219"/>
      <c r="AC262" s="219"/>
      <c r="AD262" s="219"/>
      <c r="AE262" s="219"/>
      <c r="AR262" s="175" t="s">
        <v>132</v>
      </c>
      <c r="AT262" s="175" t="s">
        <v>128</v>
      </c>
      <c r="AU262" s="175" t="s">
        <v>83</v>
      </c>
      <c r="AY262" s="81" t="s">
        <v>126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81" t="s">
        <v>81</v>
      </c>
      <c r="BK262" s="176">
        <f>ROUND(I262*H262,2)</f>
        <v>0</v>
      </c>
      <c r="BL262" s="81" t="s">
        <v>132</v>
      </c>
      <c r="BM262" s="175" t="s">
        <v>416</v>
      </c>
    </row>
    <row r="263" spans="1:65" s="151" customFormat="1" ht="25.95" customHeight="1">
      <c r="B263" s="152"/>
      <c r="D263" s="153" t="s">
        <v>72</v>
      </c>
      <c r="E263" s="154" t="s">
        <v>417</v>
      </c>
      <c r="F263" s="154" t="s">
        <v>418</v>
      </c>
      <c r="J263" s="155">
        <f>BK263</f>
        <v>0</v>
      </c>
      <c r="L263" s="152"/>
      <c r="M263" s="156"/>
      <c r="N263" s="157"/>
      <c r="O263" s="157"/>
      <c r="P263" s="158">
        <f>P264+P269+P276+P292</f>
        <v>0</v>
      </c>
      <c r="Q263" s="157"/>
      <c r="R263" s="158">
        <f>R264+R269+R276+R292</f>
        <v>0</v>
      </c>
      <c r="S263" s="157"/>
      <c r="T263" s="159">
        <f>T264+T269+T276+T292</f>
        <v>0</v>
      </c>
      <c r="AR263" s="153" t="s">
        <v>83</v>
      </c>
      <c r="AT263" s="160" t="s">
        <v>72</v>
      </c>
      <c r="AU263" s="160" t="s">
        <v>73</v>
      </c>
      <c r="AY263" s="153" t="s">
        <v>126</v>
      </c>
      <c r="BK263" s="161">
        <f>BK264+BK269+BK276+BK292</f>
        <v>0</v>
      </c>
    </row>
    <row r="264" spans="1:65" s="151" customFormat="1" ht="22.8" customHeight="1">
      <c r="B264" s="152"/>
      <c r="D264" s="153" t="s">
        <v>72</v>
      </c>
      <c r="E264" s="162" t="s">
        <v>419</v>
      </c>
      <c r="F264" s="162" t="s">
        <v>420</v>
      </c>
      <c r="J264" s="163">
        <f>BK264</f>
        <v>0</v>
      </c>
      <c r="L264" s="152"/>
      <c r="M264" s="156"/>
      <c r="N264" s="157"/>
      <c r="O264" s="157"/>
      <c r="P264" s="158">
        <f>SUM(P265:P268)</f>
        <v>0</v>
      </c>
      <c r="Q264" s="157"/>
      <c r="R264" s="158">
        <f>SUM(R265:R268)</f>
        <v>0</v>
      </c>
      <c r="S264" s="157"/>
      <c r="T264" s="159">
        <f>SUM(T265:T268)</f>
        <v>0</v>
      </c>
      <c r="AR264" s="153" t="s">
        <v>83</v>
      </c>
      <c r="AT264" s="160" t="s">
        <v>72</v>
      </c>
      <c r="AU264" s="160" t="s">
        <v>81</v>
      </c>
      <c r="AY264" s="153" t="s">
        <v>126</v>
      </c>
      <c r="BK264" s="161">
        <f>SUM(BK265:BK268)</f>
        <v>0</v>
      </c>
    </row>
    <row r="265" spans="1:65" s="89" customFormat="1" ht="37.799999999999997" customHeight="1">
      <c r="A265" s="219"/>
      <c r="B265" s="87"/>
      <c r="C265" s="164" t="s">
        <v>421</v>
      </c>
      <c r="D265" s="164" t="s">
        <v>128</v>
      </c>
      <c r="E265" s="165" t="s">
        <v>422</v>
      </c>
      <c r="F265" s="166" t="s">
        <v>423</v>
      </c>
      <c r="G265" s="167" t="s">
        <v>279</v>
      </c>
      <c r="H265" s="168">
        <v>7</v>
      </c>
      <c r="I265" s="74"/>
      <c r="J265" s="169">
        <f>ROUND(I265*H265,2)</f>
        <v>0</v>
      </c>
      <c r="K265" s="170"/>
      <c r="L265" s="87"/>
      <c r="M265" s="171" t="s">
        <v>1</v>
      </c>
      <c r="N265" s="172" t="s">
        <v>38</v>
      </c>
      <c r="O265" s="173">
        <v>0</v>
      </c>
      <c r="P265" s="173">
        <f>O265*H265</f>
        <v>0</v>
      </c>
      <c r="Q265" s="173">
        <v>0</v>
      </c>
      <c r="R265" s="173">
        <f>Q265*H265</f>
        <v>0</v>
      </c>
      <c r="S265" s="173">
        <v>0</v>
      </c>
      <c r="T265" s="174">
        <f>S265*H265</f>
        <v>0</v>
      </c>
      <c r="U265" s="219"/>
      <c r="V265" s="219"/>
      <c r="W265" s="219"/>
      <c r="X265" s="219"/>
      <c r="Y265" s="219"/>
      <c r="Z265" s="219"/>
      <c r="AA265" s="219"/>
      <c r="AB265" s="219"/>
      <c r="AC265" s="219"/>
      <c r="AD265" s="219"/>
      <c r="AE265" s="219"/>
      <c r="AR265" s="175" t="s">
        <v>207</v>
      </c>
      <c r="AT265" s="175" t="s">
        <v>128</v>
      </c>
      <c r="AU265" s="175" t="s">
        <v>83</v>
      </c>
      <c r="AY265" s="81" t="s">
        <v>126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81" t="s">
        <v>81</v>
      </c>
      <c r="BK265" s="176">
        <f>ROUND(I265*H265,2)</f>
        <v>0</v>
      </c>
      <c r="BL265" s="81" t="s">
        <v>207</v>
      </c>
      <c r="BM265" s="175" t="s">
        <v>424</v>
      </c>
    </row>
    <row r="266" spans="1:65" s="89" customFormat="1" ht="36.6" customHeight="1">
      <c r="A266" s="219"/>
      <c r="B266" s="87"/>
      <c r="C266" s="164" t="s">
        <v>425</v>
      </c>
      <c r="D266" s="164" t="s">
        <v>128</v>
      </c>
      <c r="E266" s="165" t="s">
        <v>426</v>
      </c>
      <c r="F266" s="166" t="s">
        <v>427</v>
      </c>
      <c r="G266" s="167" t="s">
        <v>262</v>
      </c>
      <c r="H266" s="168">
        <v>21</v>
      </c>
      <c r="I266" s="74"/>
      <c r="J266" s="169">
        <f>ROUND(I266*H266,2)</f>
        <v>0</v>
      </c>
      <c r="K266" s="170"/>
      <c r="L266" s="87"/>
      <c r="M266" s="171" t="s">
        <v>1</v>
      </c>
      <c r="N266" s="172" t="s">
        <v>38</v>
      </c>
      <c r="O266" s="173">
        <v>0</v>
      </c>
      <c r="P266" s="173">
        <f>O266*H266</f>
        <v>0</v>
      </c>
      <c r="Q266" s="173">
        <v>0</v>
      </c>
      <c r="R266" s="173">
        <f>Q266*H266</f>
        <v>0</v>
      </c>
      <c r="S266" s="173">
        <v>0</v>
      </c>
      <c r="T266" s="174">
        <f>S266*H266</f>
        <v>0</v>
      </c>
      <c r="U266" s="219"/>
      <c r="V266" s="219"/>
      <c r="W266" s="219"/>
      <c r="X266" s="219"/>
      <c r="Y266" s="219"/>
      <c r="Z266" s="219"/>
      <c r="AA266" s="219"/>
      <c r="AB266" s="219"/>
      <c r="AC266" s="219"/>
      <c r="AD266" s="219"/>
      <c r="AE266" s="219"/>
      <c r="AR266" s="175" t="s">
        <v>207</v>
      </c>
      <c r="AT266" s="175" t="s">
        <v>128</v>
      </c>
      <c r="AU266" s="175" t="s">
        <v>83</v>
      </c>
      <c r="AY266" s="81" t="s">
        <v>126</v>
      </c>
      <c r="BE266" s="176">
        <f>IF(N266="základní",J266,0)</f>
        <v>0</v>
      </c>
      <c r="BF266" s="176">
        <f>IF(N266="snížená",J266,0)</f>
        <v>0</v>
      </c>
      <c r="BG266" s="176">
        <f>IF(N266="zákl. přenesená",J266,0)</f>
        <v>0</v>
      </c>
      <c r="BH266" s="176">
        <f>IF(N266="sníž. přenesená",J266,0)</f>
        <v>0</v>
      </c>
      <c r="BI266" s="176">
        <f>IF(N266="nulová",J266,0)</f>
        <v>0</v>
      </c>
      <c r="BJ266" s="81" t="s">
        <v>81</v>
      </c>
      <c r="BK266" s="176">
        <f>ROUND(I266*H266,2)</f>
        <v>0</v>
      </c>
      <c r="BL266" s="81" t="s">
        <v>207</v>
      </c>
      <c r="BM266" s="175" t="s">
        <v>428</v>
      </c>
    </row>
    <row r="267" spans="1:65" s="89" customFormat="1" ht="37.799999999999997" customHeight="1">
      <c r="A267" s="219"/>
      <c r="B267" s="87"/>
      <c r="C267" s="164" t="s">
        <v>429</v>
      </c>
      <c r="D267" s="164" t="s">
        <v>128</v>
      </c>
      <c r="E267" s="165" t="s">
        <v>430</v>
      </c>
      <c r="F267" s="166" t="s">
        <v>431</v>
      </c>
      <c r="G267" s="167" t="s">
        <v>143</v>
      </c>
      <c r="H267" s="168">
        <v>6</v>
      </c>
      <c r="I267" s="74"/>
      <c r="J267" s="169">
        <f>ROUND(I267*H267,2)</f>
        <v>0</v>
      </c>
      <c r="K267" s="170"/>
      <c r="L267" s="87"/>
      <c r="M267" s="171" t="s">
        <v>1</v>
      </c>
      <c r="N267" s="172" t="s">
        <v>38</v>
      </c>
      <c r="O267" s="173">
        <v>0</v>
      </c>
      <c r="P267" s="173">
        <f>O267*H267</f>
        <v>0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U267" s="219"/>
      <c r="V267" s="219"/>
      <c r="W267" s="219"/>
      <c r="X267" s="219"/>
      <c r="Y267" s="219"/>
      <c r="Z267" s="219"/>
      <c r="AA267" s="219"/>
      <c r="AB267" s="219"/>
      <c r="AC267" s="219"/>
      <c r="AD267" s="219"/>
      <c r="AE267" s="219"/>
      <c r="AR267" s="175" t="s">
        <v>207</v>
      </c>
      <c r="AT267" s="175" t="s">
        <v>128</v>
      </c>
      <c r="AU267" s="175" t="s">
        <v>83</v>
      </c>
      <c r="AY267" s="81" t="s">
        <v>126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81" t="s">
        <v>81</v>
      </c>
      <c r="BK267" s="176">
        <f>ROUND(I267*H267,2)</f>
        <v>0</v>
      </c>
      <c r="BL267" s="81" t="s">
        <v>207</v>
      </c>
      <c r="BM267" s="175" t="s">
        <v>432</v>
      </c>
    </row>
    <row r="268" spans="1:65" s="89" customFormat="1" ht="24.15" customHeight="1">
      <c r="A268" s="219"/>
      <c r="B268" s="87"/>
      <c r="C268" s="164" t="s">
        <v>433</v>
      </c>
      <c r="D268" s="164" t="s">
        <v>128</v>
      </c>
      <c r="E268" s="165" t="s">
        <v>434</v>
      </c>
      <c r="F268" s="166" t="s">
        <v>435</v>
      </c>
      <c r="G268" s="167" t="s">
        <v>436</v>
      </c>
      <c r="H268" s="76"/>
      <c r="I268" s="169">
        <f>SUM((J265+J266+J267)*0.01)</f>
        <v>0</v>
      </c>
      <c r="J268" s="169">
        <f>ROUND(I268*H268,2)</f>
        <v>0</v>
      </c>
      <c r="K268" s="170"/>
      <c r="L268" s="87"/>
      <c r="M268" s="171" t="s">
        <v>1</v>
      </c>
      <c r="N268" s="172" t="s">
        <v>38</v>
      </c>
      <c r="O268" s="173">
        <v>0</v>
      </c>
      <c r="P268" s="173">
        <f>O268*H268</f>
        <v>0</v>
      </c>
      <c r="Q268" s="173">
        <v>0</v>
      </c>
      <c r="R268" s="173">
        <f>Q268*H268</f>
        <v>0</v>
      </c>
      <c r="S268" s="173">
        <v>0</v>
      </c>
      <c r="T268" s="174">
        <f>S268*H268</f>
        <v>0</v>
      </c>
      <c r="U268" s="219"/>
      <c r="V268" s="219"/>
      <c r="W268" s="219"/>
      <c r="X268" s="219"/>
      <c r="Y268" s="219"/>
      <c r="Z268" s="219"/>
      <c r="AA268" s="219"/>
      <c r="AB268" s="219"/>
      <c r="AC268" s="219"/>
      <c r="AD268" s="219"/>
      <c r="AE268" s="219"/>
      <c r="AR268" s="175" t="s">
        <v>207</v>
      </c>
      <c r="AT268" s="175" t="s">
        <v>128</v>
      </c>
      <c r="AU268" s="175" t="s">
        <v>83</v>
      </c>
      <c r="AY268" s="81" t="s">
        <v>126</v>
      </c>
      <c r="BE268" s="176">
        <f>IF(N268="základní",J268,0)</f>
        <v>0</v>
      </c>
      <c r="BF268" s="176">
        <f>IF(N268="snížená",J268,0)</f>
        <v>0</v>
      </c>
      <c r="BG268" s="176">
        <f>IF(N268="zákl. přenesená",J268,0)</f>
        <v>0</v>
      </c>
      <c r="BH268" s="176">
        <f>IF(N268="sníž. přenesená",J268,0)</f>
        <v>0</v>
      </c>
      <c r="BI268" s="176">
        <f>IF(N268="nulová",J268,0)</f>
        <v>0</v>
      </c>
      <c r="BJ268" s="81" t="s">
        <v>81</v>
      </c>
      <c r="BK268" s="176">
        <f>ROUND(I268*H268,2)</f>
        <v>0</v>
      </c>
      <c r="BL268" s="81" t="s">
        <v>207</v>
      </c>
      <c r="BM268" s="175" t="s">
        <v>437</v>
      </c>
    </row>
    <row r="269" spans="1:65" s="151" customFormat="1" ht="22.8" customHeight="1">
      <c r="B269" s="152"/>
      <c r="D269" s="153" t="s">
        <v>72</v>
      </c>
      <c r="E269" s="162" t="s">
        <v>438</v>
      </c>
      <c r="F269" s="162" t="s">
        <v>439</v>
      </c>
      <c r="J269" s="163">
        <f>BK269</f>
        <v>0</v>
      </c>
      <c r="L269" s="152"/>
      <c r="M269" s="156"/>
      <c r="N269" s="157"/>
      <c r="O269" s="157"/>
      <c r="P269" s="158">
        <f>SUM(P270:P275)</f>
        <v>0</v>
      </c>
      <c r="Q269" s="157"/>
      <c r="R269" s="158">
        <f>SUM(R270:R275)</f>
        <v>0</v>
      </c>
      <c r="S269" s="157"/>
      <c r="T269" s="159">
        <f>SUM(T270:T275)</f>
        <v>0</v>
      </c>
      <c r="AR269" s="153" t="s">
        <v>83</v>
      </c>
      <c r="AT269" s="160" t="s">
        <v>72</v>
      </c>
      <c r="AU269" s="160" t="s">
        <v>81</v>
      </c>
      <c r="AY269" s="153" t="s">
        <v>126</v>
      </c>
      <c r="BK269" s="161">
        <f>SUM(BK270:BK275)</f>
        <v>0</v>
      </c>
    </row>
    <row r="270" spans="1:65" s="89" customFormat="1" ht="37.799999999999997" customHeight="1">
      <c r="A270" s="219"/>
      <c r="B270" s="87"/>
      <c r="C270" s="164" t="s">
        <v>440</v>
      </c>
      <c r="D270" s="164" t="s">
        <v>128</v>
      </c>
      <c r="E270" s="165" t="s">
        <v>441</v>
      </c>
      <c r="F270" s="166" t="s">
        <v>442</v>
      </c>
      <c r="G270" s="167" t="s">
        <v>131</v>
      </c>
      <c r="H270" s="168">
        <v>95.6</v>
      </c>
      <c r="I270" s="74"/>
      <c r="J270" s="169">
        <f>ROUND(I270*H270,2)</f>
        <v>0</v>
      </c>
      <c r="K270" s="170"/>
      <c r="L270" s="87"/>
      <c r="M270" s="171" t="s">
        <v>1</v>
      </c>
      <c r="N270" s="172" t="s">
        <v>38</v>
      </c>
      <c r="O270" s="173">
        <v>0</v>
      </c>
      <c r="P270" s="173">
        <f>O270*H270</f>
        <v>0</v>
      </c>
      <c r="Q270" s="173">
        <v>0</v>
      </c>
      <c r="R270" s="173">
        <f>Q270*H270</f>
        <v>0</v>
      </c>
      <c r="S270" s="173">
        <v>0</v>
      </c>
      <c r="T270" s="174">
        <f>S270*H270</f>
        <v>0</v>
      </c>
      <c r="U270" s="219"/>
      <c r="V270" s="219"/>
      <c r="W270" s="219"/>
      <c r="X270" s="219"/>
      <c r="Y270" s="219"/>
      <c r="Z270" s="219"/>
      <c r="AA270" s="219"/>
      <c r="AB270" s="219"/>
      <c r="AC270" s="219"/>
      <c r="AD270" s="219"/>
      <c r="AE270" s="219"/>
      <c r="AR270" s="175" t="s">
        <v>207</v>
      </c>
      <c r="AT270" s="175" t="s">
        <v>128</v>
      </c>
      <c r="AU270" s="175" t="s">
        <v>83</v>
      </c>
      <c r="AY270" s="81" t="s">
        <v>126</v>
      </c>
      <c r="BE270" s="176">
        <f>IF(N270="základní",J270,0)</f>
        <v>0</v>
      </c>
      <c r="BF270" s="176">
        <f>IF(N270="snížená",J270,0)</f>
        <v>0</v>
      </c>
      <c r="BG270" s="176">
        <f>IF(N270="zákl. přenesená",J270,0)</f>
        <v>0</v>
      </c>
      <c r="BH270" s="176">
        <f>IF(N270="sníž. přenesená",J270,0)</f>
        <v>0</v>
      </c>
      <c r="BI270" s="176">
        <f>IF(N270="nulová",J270,0)</f>
        <v>0</v>
      </c>
      <c r="BJ270" s="81" t="s">
        <v>81</v>
      </c>
      <c r="BK270" s="176">
        <f>ROUND(I270*H270,2)</f>
        <v>0</v>
      </c>
      <c r="BL270" s="81" t="s">
        <v>207</v>
      </c>
      <c r="BM270" s="175" t="s">
        <v>443</v>
      </c>
    </row>
    <row r="271" spans="1:65" s="177" customFormat="1">
      <c r="B271" s="178"/>
      <c r="D271" s="179" t="s">
        <v>138</v>
      </c>
      <c r="E271" s="180" t="s">
        <v>1</v>
      </c>
      <c r="F271" s="181" t="s">
        <v>218</v>
      </c>
      <c r="H271" s="182">
        <v>32.200000000000003</v>
      </c>
      <c r="L271" s="178"/>
      <c r="M271" s="183"/>
      <c r="N271" s="184"/>
      <c r="O271" s="184"/>
      <c r="P271" s="184"/>
      <c r="Q271" s="184"/>
      <c r="R271" s="184"/>
      <c r="S271" s="184"/>
      <c r="T271" s="185"/>
      <c r="AT271" s="180" t="s">
        <v>138</v>
      </c>
      <c r="AU271" s="180" t="s">
        <v>83</v>
      </c>
      <c r="AV271" s="177" t="s">
        <v>83</v>
      </c>
      <c r="AW271" s="177" t="s">
        <v>29</v>
      </c>
      <c r="AX271" s="177" t="s">
        <v>73</v>
      </c>
      <c r="AY271" s="180" t="s">
        <v>126</v>
      </c>
    </row>
    <row r="272" spans="1:65" s="177" customFormat="1">
      <c r="B272" s="178"/>
      <c r="D272" s="179" t="s">
        <v>138</v>
      </c>
      <c r="E272" s="180" t="s">
        <v>1</v>
      </c>
      <c r="F272" s="181" t="s">
        <v>222</v>
      </c>
      <c r="H272" s="182">
        <v>63.4</v>
      </c>
      <c r="L272" s="178"/>
      <c r="M272" s="183"/>
      <c r="N272" s="184"/>
      <c r="O272" s="184"/>
      <c r="P272" s="184"/>
      <c r="Q272" s="184"/>
      <c r="R272" s="184"/>
      <c r="S272" s="184"/>
      <c r="T272" s="185"/>
      <c r="AT272" s="180" t="s">
        <v>138</v>
      </c>
      <c r="AU272" s="180" t="s">
        <v>83</v>
      </c>
      <c r="AV272" s="177" t="s">
        <v>83</v>
      </c>
      <c r="AW272" s="177" t="s">
        <v>29</v>
      </c>
      <c r="AX272" s="177" t="s">
        <v>73</v>
      </c>
      <c r="AY272" s="180" t="s">
        <v>126</v>
      </c>
    </row>
    <row r="273" spans="1:65" s="186" customFormat="1">
      <c r="B273" s="187"/>
      <c r="D273" s="179" t="s">
        <v>138</v>
      </c>
      <c r="E273" s="188" t="s">
        <v>1</v>
      </c>
      <c r="F273" s="189" t="s">
        <v>159</v>
      </c>
      <c r="H273" s="190">
        <v>95.6</v>
      </c>
      <c r="L273" s="187"/>
      <c r="M273" s="191"/>
      <c r="N273" s="192"/>
      <c r="O273" s="192"/>
      <c r="P273" s="192"/>
      <c r="Q273" s="192"/>
      <c r="R273" s="192"/>
      <c r="S273" s="192"/>
      <c r="T273" s="193"/>
      <c r="AT273" s="188" t="s">
        <v>138</v>
      </c>
      <c r="AU273" s="188" t="s">
        <v>83</v>
      </c>
      <c r="AV273" s="186" t="s">
        <v>132</v>
      </c>
      <c r="AW273" s="186" t="s">
        <v>29</v>
      </c>
      <c r="AX273" s="186" t="s">
        <v>81</v>
      </c>
      <c r="AY273" s="188" t="s">
        <v>126</v>
      </c>
    </row>
    <row r="274" spans="1:65" s="89" customFormat="1" ht="14.4" customHeight="1">
      <c r="A274" s="219"/>
      <c r="B274" s="87"/>
      <c r="C274" s="164" t="s">
        <v>444</v>
      </c>
      <c r="D274" s="164" t="s">
        <v>128</v>
      </c>
      <c r="E274" s="165" t="s">
        <v>445</v>
      </c>
      <c r="F274" s="166" t="s">
        <v>446</v>
      </c>
      <c r="G274" s="167" t="s">
        <v>279</v>
      </c>
      <c r="H274" s="168">
        <v>1</v>
      </c>
      <c r="I274" s="74"/>
      <c r="J274" s="169">
        <f>ROUND(I274*H274,2)</f>
        <v>0</v>
      </c>
      <c r="K274" s="170"/>
      <c r="L274" s="87"/>
      <c r="M274" s="171" t="s">
        <v>1</v>
      </c>
      <c r="N274" s="172" t="s">
        <v>38</v>
      </c>
      <c r="O274" s="173">
        <v>0</v>
      </c>
      <c r="P274" s="173">
        <f>O274*H274</f>
        <v>0</v>
      </c>
      <c r="Q274" s="173">
        <v>0</v>
      </c>
      <c r="R274" s="173">
        <f>Q274*H274</f>
        <v>0</v>
      </c>
      <c r="S274" s="173">
        <v>0</v>
      </c>
      <c r="T274" s="174">
        <f>S274*H274</f>
        <v>0</v>
      </c>
      <c r="U274" s="219"/>
      <c r="V274" s="219"/>
      <c r="W274" s="219"/>
      <c r="X274" s="219"/>
      <c r="Y274" s="219"/>
      <c r="Z274" s="219"/>
      <c r="AA274" s="219"/>
      <c r="AB274" s="219"/>
      <c r="AC274" s="219"/>
      <c r="AD274" s="219"/>
      <c r="AE274" s="219"/>
      <c r="AR274" s="175" t="s">
        <v>207</v>
      </c>
      <c r="AT274" s="175" t="s">
        <v>128</v>
      </c>
      <c r="AU274" s="175" t="s">
        <v>83</v>
      </c>
      <c r="AY274" s="81" t="s">
        <v>126</v>
      </c>
      <c r="BE274" s="176">
        <f>IF(N274="základní",J274,0)</f>
        <v>0</v>
      </c>
      <c r="BF274" s="176">
        <f>IF(N274="snížená",J274,0)</f>
        <v>0</v>
      </c>
      <c r="BG274" s="176">
        <f>IF(N274="zákl. přenesená",J274,0)</f>
        <v>0</v>
      </c>
      <c r="BH274" s="176">
        <f>IF(N274="sníž. přenesená",J274,0)</f>
        <v>0</v>
      </c>
      <c r="BI274" s="176">
        <f>IF(N274="nulová",J274,0)</f>
        <v>0</v>
      </c>
      <c r="BJ274" s="81" t="s">
        <v>81</v>
      </c>
      <c r="BK274" s="176">
        <f>ROUND(I274*H274,2)</f>
        <v>0</v>
      </c>
      <c r="BL274" s="81" t="s">
        <v>207</v>
      </c>
      <c r="BM274" s="175" t="s">
        <v>447</v>
      </c>
    </row>
    <row r="275" spans="1:65" s="89" customFormat="1" ht="24.15" customHeight="1">
      <c r="A275" s="219"/>
      <c r="B275" s="87"/>
      <c r="C275" s="164" t="s">
        <v>448</v>
      </c>
      <c r="D275" s="164" t="s">
        <v>128</v>
      </c>
      <c r="E275" s="165" t="s">
        <v>449</v>
      </c>
      <c r="F275" s="166" t="s">
        <v>450</v>
      </c>
      <c r="G275" s="167" t="s">
        <v>436</v>
      </c>
      <c r="H275" s="76"/>
      <c r="I275" s="169">
        <f>SUM((J270+J274)*0.01)</f>
        <v>0</v>
      </c>
      <c r="J275" s="169">
        <f>ROUND(I275*H275,2)</f>
        <v>0</v>
      </c>
      <c r="K275" s="170"/>
      <c r="L275" s="87"/>
      <c r="M275" s="171" t="s">
        <v>1</v>
      </c>
      <c r="N275" s="172" t="s">
        <v>38</v>
      </c>
      <c r="O275" s="173">
        <v>0</v>
      </c>
      <c r="P275" s="173">
        <f>O275*H275</f>
        <v>0</v>
      </c>
      <c r="Q275" s="173">
        <v>0</v>
      </c>
      <c r="R275" s="173">
        <f>Q275*H275</f>
        <v>0</v>
      </c>
      <c r="S275" s="173">
        <v>0</v>
      </c>
      <c r="T275" s="174">
        <f>S275*H275</f>
        <v>0</v>
      </c>
      <c r="U275" s="219"/>
      <c r="V275" s="219"/>
      <c r="W275" s="219"/>
      <c r="X275" s="219"/>
      <c r="Y275" s="219"/>
      <c r="Z275" s="219"/>
      <c r="AA275" s="219"/>
      <c r="AB275" s="219"/>
      <c r="AC275" s="219"/>
      <c r="AD275" s="219"/>
      <c r="AE275" s="219"/>
      <c r="AR275" s="175" t="s">
        <v>207</v>
      </c>
      <c r="AT275" s="175" t="s">
        <v>128</v>
      </c>
      <c r="AU275" s="175" t="s">
        <v>83</v>
      </c>
      <c r="AY275" s="81" t="s">
        <v>126</v>
      </c>
      <c r="BE275" s="176">
        <f>IF(N275="základní",J275,0)</f>
        <v>0</v>
      </c>
      <c r="BF275" s="176">
        <f>IF(N275="snížená",J275,0)</f>
        <v>0</v>
      </c>
      <c r="BG275" s="176">
        <f>IF(N275="zákl. přenesená",J275,0)</f>
        <v>0</v>
      </c>
      <c r="BH275" s="176">
        <f>IF(N275="sníž. přenesená",J275,0)</f>
        <v>0</v>
      </c>
      <c r="BI275" s="176">
        <f>IF(N275="nulová",J275,0)</f>
        <v>0</v>
      </c>
      <c r="BJ275" s="81" t="s">
        <v>81</v>
      </c>
      <c r="BK275" s="176">
        <f>ROUND(I275*H275,2)</f>
        <v>0</v>
      </c>
      <c r="BL275" s="81" t="s">
        <v>207</v>
      </c>
      <c r="BM275" s="175" t="s">
        <v>451</v>
      </c>
    </row>
    <row r="276" spans="1:65" s="151" customFormat="1" ht="22.8" customHeight="1">
      <c r="B276" s="152"/>
      <c r="D276" s="153" t="s">
        <v>72</v>
      </c>
      <c r="E276" s="162" t="s">
        <v>452</v>
      </c>
      <c r="F276" s="162" t="s">
        <v>453</v>
      </c>
      <c r="J276" s="163">
        <f>BK276</f>
        <v>0</v>
      </c>
      <c r="L276" s="152"/>
      <c r="M276" s="156"/>
      <c r="N276" s="157"/>
      <c r="O276" s="157"/>
      <c r="P276" s="158">
        <f>SUM(P277:P291)</f>
        <v>0</v>
      </c>
      <c r="Q276" s="157"/>
      <c r="R276" s="158">
        <f>SUM(R277:R291)</f>
        <v>0</v>
      </c>
      <c r="S276" s="157"/>
      <c r="T276" s="159">
        <f>SUM(T277:T291)</f>
        <v>0</v>
      </c>
      <c r="AR276" s="153" t="s">
        <v>83</v>
      </c>
      <c r="AT276" s="160" t="s">
        <v>72</v>
      </c>
      <c r="AU276" s="160" t="s">
        <v>81</v>
      </c>
      <c r="AY276" s="153" t="s">
        <v>126</v>
      </c>
      <c r="BK276" s="161">
        <f>SUM(BK277:BK291)</f>
        <v>0</v>
      </c>
    </row>
    <row r="277" spans="1:65" s="89" customFormat="1" ht="37.799999999999997" customHeight="1">
      <c r="A277" s="219"/>
      <c r="B277" s="87"/>
      <c r="C277" s="164" t="s">
        <v>454</v>
      </c>
      <c r="D277" s="164" t="s">
        <v>128</v>
      </c>
      <c r="E277" s="165" t="s">
        <v>455</v>
      </c>
      <c r="F277" s="166" t="s">
        <v>456</v>
      </c>
      <c r="G277" s="167" t="s">
        <v>262</v>
      </c>
      <c r="H277" s="168">
        <v>1</v>
      </c>
      <c r="I277" s="74"/>
      <c r="J277" s="169">
        <f t="shared" ref="J277:J291" si="10">ROUND(I277*H277,2)</f>
        <v>0</v>
      </c>
      <c r="K277" s="170"/>
      <c r="L277" s="87"/>
      <c r="M277" s="171" t="s">
        <v>1</v>
      </c>
      <c r="N277" s="172" t="s">
        <v>38</v>
      </c>
      <c r="O277" s="173">
        <v>0</v>
      </c>
      <c r="P277" s="173">
        <f t="shared" ref="P277:P291" si="11">O277*H277</f>
        <v>0</v>
      </c>
      <c r="Q277" s="173">
        <v>0</v>
      </c>
      <c r="R277" s="173">
        <f t="shared" ref="R277:R291" si="12">Q277*H277</f>
        <v>0</v>
      </c>
      <c r="S277" s="173">
        <v>0</v>
      </c>
      <c r="T277" s="174">
        <f t="shared" ref="T277:T291" si="13">S277*H277</f>
        <v>0</v>
      </c>
      <c r="U277" s="219"/>
      <c r="V277" s="219"/>
      <c r="W277" s="219"/>
      <c r="X277" s="219"/>
      <c r="Y277" s="219"/>
      <c r="Z277" s="219"/>
      <c r="AA277" s="219"/>
      <c r="AB277" s="219"/>
      <c r="AC277" s="219"/>
      <c r="AD277" s="219"/>
      <c r="AE277" s="219"/>
      <c r="AR277" s="175" t="s">
        <v>207</v>
      </c>
      <c r="AT277" s="175" t="s">
        <v>128</v>
      </c>
      <c r="AU277" s="175" t="s">
        <v>83</v>
      </c>
      <c r="AY277" s="81" t="s">
        <v>126</v>
      </c>
      <c r="BE277" s="176">
        <f t="shared" ref="BE277:BE291" si="14">IF(N277="základní",J277,0)</f>
        <v>0</v>
      </c>
      <c r="BF277" s="176">
        <f t="shared" ref="BF277:BF291" si="15">IF(N277="snížená",J277,0)</f>
        <v>0</v>
      </c>
      <c r="BG277" s="176">
        <f t="shared" ref="BG277:BG291" si="16">IF(N277="zákl. přenesená",J277,0)</f>
        <v>0</v>
      </c>
      <c r="BH277" s="176">
        <f t="shared" ref="BH277:BH291" si="17">IF(N277="sníž. přenesená",J277,0)</f>
        <v>0</v>
      </c>
      <c r="BI277" s="176">
        <f t="shared" ref="BI277:BI291" si="18">IF(N277="nulová",J277,0)</f>
        <v>0</v>
      </c>
      <c r="BJ277" s="81" t="s">
        <v>81</v>
      </c>
      <c r="BK277" s="176">
        <f t="shared" ref="BK277:BK291" si="19">ROUND(I277*H277,2)</f>
        <v>0</v>
      </c>
      <c r="BL277" s="81" t="s">
        <v>207</v>
      </c>
      <c r="BM277" s="175" t="s">
        <v>457</v>
      </c>
    </row>
    <row r="278" spans="1:65" s="89" customFormat="1" ht="37.799999999999997" customHeight="1">
      <c r="A278" s="219"/>
      <c r="B278" s="87"/>
      <c r="C278" s="164" t="s">
        <v>458</v>
      </c>
      <c r="D278" s="164" t="s">
        <v>128</v>
      </c>
      <c r="E278" s="165" t="s">
        <v>459</v>
      </c>
      <c r="F278" s="166" t="s">
        <v>460</v>
      </c>
      <c r="G278" s="167" t="s">
        <v>262</v>
      </c>
      <c r="H278" s="168">
        <v>1</v>
      </c>
      <c r="I278" s="74"/>
      <c r="J278" s="169">
        <f t="shared" si="10"/>
        <v>0</v>
      </c>
      <c r="K278" s="170"/>
      <c r="L278" s="87"/>
      <c r="M278" s="171" t="s">
        <v>1</v>
      </c>
      <c r="N278" s="172" t="s">
        <v>38</v>
      </c>
      <c r="O278" s="173">
        <v>0</v>
      </c>
      <c r="P278" s="173">
        <f t="shared" si="11"/>
        <v>0</v>
      </c>
      <c r="Q278" s="173">
        <v>0</v>
      </c>
      <c r="R278" s="173">
        <f t="shared" si="12"/>
        <v>0</v>
      </c>
      <c r="S278" s="173">
        <v>0</v>
      </c>
      <c r="T278" s="174">
        <f t="shared" si="13"/>
        <v>0</v>
      </c>
      <c r="U278" s="219"/>
      <c r="V278" s="219"/>
      <c r="W278" s="219"/>
      <c r="X278" s="219"/>
      <c r="Y278" s="219"/>
      <c r="Z278" s="219"/>
      <c r="AA278" s="219"/>
      <c r="AB278" s="219"/>
      <c r="AC278" s="219"/>
      <c r="AD278" s="219"/>
      <c r="AE278" s="219"/>
      <c r="AR278" s="175" t="s">
        <v>207</v>
      </c>
      <c r="AT278" s="175" t="s">
        <v>128</v>
      </c>
      <c r="AU278" s="175" t="s">
        <v>83</v>
      </c>
      <c r="AY278" s="81" t="s">
        <v>126</v>
      </c>
      <c r="BE278" s="176">
        <f t="shared" si="14"/>
        <v>0</v>
      </c>
      <c r="BF278" s="176">
        <f t="shared" si="15"/>
        <v>0</v>
      </c>
      <c r="BG278" s="176">
        <f t="shared" si="16"/>
        <v>0</v>
      </c>
      <c r="BH278" s="176">
        <f t="shared" si="17"/>
        <v>0</v>
      </c>
      <c r="BI278" s="176">
        <f t="shared" si="18"/>
        <v>0</v>
      </c>
      <c r="BJ278" s="81" t="s">
        <v>81</v>
      </c>
      <c r="BK278" s="176">
        <f t="shared" si="19"/>
        <v>0</v>
      </c>
      <c r="BL278" s="81" t="s">
        <v>207</v>
      </c>
      <c r="BM278" s="175" t="s">
        <v>461</v>
      </c>
    </row>
    <row r="279" spans="1:65" s="89" customFormat="1" ht="24.15" customHeight="1">
      <c r="A279" s="219"/>
      <c r="B279" s="87"/>
      <c r="C279" s="164" t="s">
        <v>462</v>
      </c>
      <c r="D279" s="164" t="s">
        <v>128</v>
      </c>
      <c r="E279" s="165" t="s">
        <v>463</v>
      </c>
      <c r="F279" s="166" t="s">
        <v>464</v>
      </c>
      <c r="G279" s="167" t="s">
        <v>262</v>
      </c>
      <c r="H279" s="168">
        <v>1</v>
      </c>
      <c r="I279" s="74"/>
      <c r="J279" s="169">
        <f t="shared" si="10"/>
        <v>0</v>
      </c>
      <c r="K279" s="170"/>
      <c r="L279" s="87"/>
      <c r="M279" s="171" t="s">
        <v>1</v>
      </c>
      <c r="N279" s="172" t="s">
        <v>38</v>
      </c>
      <c r="O279" s="173">
        <v>0</v>
      </c>
      <c r="P279" s="173">
        <f t="shared" si="11"/>
        <v>0</v>
      </c>
      <c r="Q279" s="173">
        <v>0</v>
      </c>
      <c r="R279" s="173">
        <f t="shared" si="12"/>
        <v>0</v>
      </c>
      <c r="S279" s="173">
        <v>0</v>
      </c>
      <c r="T279" s="174">
        <f t="shared" si="13"/>
        <v>0</v>
      </c>
      <c r="U279" s="219"/>
      <c r="V279" s="219"/>
      <c r="W279" s="219"/>
      <c r="X279" s="219"/>
      <c r="Y279" s="219"/>
      <c r="Z279" s="219"/>
      <c r="AA279" s="219"/>
      <c r="AB279" s="219"/>
      <c r="AC279" s="219"/>
      <c r="AD279" s="219"/>
      <c r="AE279" s="219"/>
      <c r="AR279" s="175" t="s">
        <v>207</v>
      </c>
      <c r="AT279" s="175" t="s">
        <v>128</v>
      </c>
      <c r="AU279" s="175" t="s">
        <v>83</v>
      </c>
      <c r="AY279" s="81" t="s">
        <v>126</v>
      </c>
      <c r="BE279" s="176">
        <f t="shared" si="14"/>
        <v>0</v>
      </c>
      <c r="BF279" s="176">
        <f t="shared" si="15"/>
        <v>0</v>
      </c>
      <c r="BG279" s="176">
        <f t="shared" si="16"/>
        <v>0</v>
      </c>
      <c r="BH279" s="176">
        <f t="shared" si="17"/>
        <v>0</v>
      </c>
      <c r="BI279" s="176">
        <f t="shared" si="18"/>
        <v>0</v>
      </c>
      <c r="BJ279" s="81" t="s">
        <v>81</v>
      </c>
      <c r="BK279" s="176">
        <f t="shared" si="19"/>
        <v>0</v>
      </c>
      <c r="BL279" s="81" t="s">
        <v>207</v>
      </c>
      <c r="BM279" s="175" t="s">
        <v>465</v>
      </c>
    </row>
    <row r="280" spans="1:65" s="89" customFormat="1" ht="24.15" customHeight="1">
      <c r="A280" s="219"/>
      <c r="B280" s="87"/>
      <c r="C280" s="164" t="s">
        <v>466</v>
      </c>
      <c r="D280" s="164" t="s">
        <v>128</v>
      </c>
      <c r="E280" s="165" t="s">
        <v>467</v>
      </c>
      <c r="F280" s="166" t="s">
        <v>468</v>
      </c>
      <c r="G280" s="167" t="s">
        <v>262</v>
      </c>
      <c r="H280" s="168">
        <v>1</v>
      </c>
      <c r="I280" s="74"/>
      <c r="J280" s="169">
        <f t="shared" si="10"/>
        <v>0</v>
      </c>
      <c r="K280" s="170"/>
      <c r="L280" s="87"/>
      <c r="M280" s="171" t="s">
        <v>1</v>
      </c>
      <c r="N280" s="172" t="s">
        <v>38</v>
      </c>
      <c r="O280" s="173">
        <v>0</v>
      </c>
      <c r="P280" s="173">
        <f t="shared" si="11"/>
        <v>0</v>
      </c>
      <c r="Q280" s="173">
        <v>0</v>
      </c>
      <c r="R280" s="173">
        <f t="shared" si="12"/>
        <v>0</v>
      </c>
      <c r="S280" s="173">
        <v>0</v>
      </c>
      <c r="T280" s="174">
        <f t="shared" si="13"/>
        <v>0</v>
      </c>
      <c r="U280" s="219"/>
      <c r="V280" s="219"/>
      <c r="W280" s="219"/>
      <c r="X280" s="219"/>
      <c r="Y280" s="219"/>
      <c r="Z280" s="219"/>
      <c r="AA280" s="219"/>
      <c r="AB280" s="219"/>
      <c r="AC280" s="219"/>
      <c r="AD280" s="219"/>
      <c r="AE280" s="219"/>
      <c r="AR280" s="175" t="s">
        <v>207</v>
      </c>
      <c r="AT280" s="175" t="s">
        <v>128</v>
      </c>
      <c r="AU280" s="175" t="s">
        <v>83</v>
      </c>
      <c r="AY280" s="81" t="s">
        <v>126</v>
      </c>
      <c r="BE280" s="176">
        <f t="shared" si="14"/>
        <v>0</v>
      </c>
      <c r="BF280" s="176">
        <f t="shared" si="15"/>
        <v>0</v>
      </c>
      <c r="BG280" s="176">
        <f t="shared" si="16"/>
        <v>0</v>
      </c>
      <c r="BH280" s="176">
        <f t="shared" si="17"/>
        <v>0</v>
      </c>
      <c r="BI280" s="176">
        <f t="shared" si="18"/>
        <v>0</v>
      </c>
      <c r="BJ280" s="81" t="s">
        <v>81</v>
      </c>
      <c r="BK280" s="176">
        <f t="shared" si="19"/>
        <v>0</v>
      </c>
      <c r="BL280" s="81" t="s">
        <v>207</v>
      </c>
      <c r="BM280" s="175" t="s">
        <v>469</v>
      </c>
    </row>
    <row r="281" spans="1:65" s="89" customFormat="1" ht="24.15" customHeight="1">
      <c r="A281" s="219"/>
      <c r="B281" s="87"/>
      <c r="C281" s="164" t="s">
        <v>470</v>
      </c>
      <c r="D281" s="164" t="s">
        <v>128</v>
      </c>
      <c r="E281" s="165" t="s">
        <v>471</v>
      </c>
      <c r="F281" s="166" t="s">
        <v>472</v>
      </c>
      <c r="G281" s="167" t="s">
        <v>262</v>
      </c>
      <c r="H281" s="168">
        <v>1</v>
      </c>
      <c r="I281" s="74"/>
      <c r="J281" s="169">
        <f t="shared" si="10"/>
        <v>0</v>
      </c>
      <c r="K281" s="170"/>
      <c r="L281" s="87"/>
      <c r="M281" s="171" t="s">
        <v>1</v>
      </c>
      <c r="N281" s="172" t="s">
        <v>38</v>
      </c>
      <c r="O281" s="173">
        <v>0</v>
      </c>
      <c r="P281" s="173">
        <f t="shared" si="11"/>
        <v>0</v>
      </c>
      <c r="Q281" s="173">
        <v>0</v>
      </c>
      <c r="R281" s="173">
        <f t="shared" si="12"/>
        <v>0</v>
      </c>
      <c r="S281" s="173">
        <v>0</v>
      </c>
      <c r="T281" s="174">
        <f t="shared" si="13"/>
        <v>0</v>
      </c>
      <c r="U281" s="219"/>
      <c r="V281" s="219"/>
      <c r="W281" s="219"/>
      <c r="X281" s="219"/>
      <c r="Y281" s="219"/>
      <c r="Z281" s="219"/>
      <c r="AA281" s="219"/>
      <c r="AB281" s="219"/>
      <c r="AC281" s="219"/>
      <c r="AD281" s="219"/>
      <c r="AE281" s="219"/>
      <c r="AR281" s="175" t="s">
        <v>207</v>
      </c>
      <c r="AT281" s="175" t="s">
        <v>128</v>
      </c>
      <c r="AU281" s="175" t="s">
        <v>83</v>
      </c>
      <c r="AY281" s="81" t="s">
        <v>126</v>
      </c>
      <c r="BE281" s="176">
        <f t="shared" si="14"/>
        <v>0</v>
      </c>
      <c r="BF281" s="176">
        <f t="shared" si="15"/>
        <v>0</v>
      </c>
      <c r="BG281" s="176">
        <f t="shared" si="16"/>
        <v>0</v>
      </c>
      <c r="BH281" s="176">
        <f t="shared" si="17"/>
        <v>0</v>
      </c>
      <c r="BI281" s="176">
        <f t="shared" si="18"/>
        <v>0</v>
      </c>
      <c r="BJ281" s="81" t="s">
        <v>81</v>
      </c>
      <c r="BK281" s="176">
        <f t="shared" si="19"/>
        <v>0</v>
      </c>
      <c r="BL281" s="81" t="s">
        <v>207</v>
      </c>
      <c r="BM281" s="175" t="s">
        <v>473</v>
      </c>
    </row>
    <row r="282" spans="1:65" s="89" customFormat="1" ht="37.799999999999997" customHeight="1">
      <c r="A282" s="219"/>
      <c r="B282" s="87"/>
      <c r="C282" s="164" t="s">
        <v>474</v>
      </c>
      <c r="D282" s="164" t="s">
        <v>128</v>
      </c>
      <c r="E282" s="165" t="s">
        <v>475</v>
      </c>
      <c r="F282" s="166" t="s">
        <v>476</v>
      </c>
      <c r="G282" s="167" t="s">
        <v>262</v>
      </c>
      <c r="H282" s="168">
        <v>1</v>
      </c>
      <c r="I282" s="74"/>
      <c r="J282" s="169">
        <f t="shared" si="10"/>
        <v>0</v>
      </c>
      <c r="K282" s="170"/>
      <c r="L282" s="87"/>
      <c r="M282" s="171" t="s">
        <v>1</v>
      </c>
      <c r="N282" s="172" t="s">
        <v>38</v>
      </c>
      <c r="O282" s="173">
        <v>0</v>
      </c>
      <c r="P282" s="173">
        <f t="shared" si="11"/>
        <v>0</v>
      </c>
      <c r="Q282" s="173">
        <v>0</v>
      </c>
      <c r="R282" s="173">
        <f t="shared" si="12"/>
        <v>0</v>
      </c>
      <c r="S282" s="173">
        <v>0</v>
      </c>
      <c r="T282" s="174">
        <f t="shared" si="13"/>
        <v>0</v>
      </c>
      <c r="U282" s="219"/>
      <c r="V282" s="219"/>
      <c r="W282" s="219"/>
      <c r="X282" s="219"/>
      <c r="Y282" s="219"/>
      <c r="Z282" s="219"/>
      <c r="AA282" s="219"/>
      <c r="AB282" s="219"/>
      <c r="AC282" s="219"/>
      <c r="AD282" s="219"/>
      <c r="AE282" s="219"/>
      <c r="AR282" s="175" t="s">
        <v>207</v>
      </c>
      <c r="AT282" s="175" t="s">
        <v>128</v>
      </c>
      <c r="AU282" s="175" t="s">
        <v>83</v>
      </c>
      <c r="AY282" s="81" t="s">
        <v>126</v>
      </c>
      <c r="BE282" s="176">
        <f t="shared" si="14"/>
        <v>0</v>
      </c>
      <c r="BF282" s="176">
        <f t="shared" si="15"/>
        <v>0</v>
      </c>
      <c r="BG282" s="176">
        <f t="shared" si="16"/>
        <v>0</v>
      </c>
      <c r="BH282" s="176">
        <f t="shared" si="17"/>
        <v>0</v>
      </c>
      <c r="BI282" s="176">
        <f t="shared" si="18"/>
        <v>0</v>
      </c>
      <c r="BJ282" s="81" t="s">
        <v>81</v>
      </c>
      <c r="BK282" s="176">
        <f t="shared" si="19"/>
        <v>0</v>
      </c>
      <c r="BL282" s="81" t="s">
        <v>207</v>
      </c>
      <c r="BM282" s="175" t="s">
        <v>477</v>
      </c>
    </row>
    <row r="283" spans="1:65" s="89" customFormat="1" ht="37.799999999999997" customHeight="1">
      <c r="A283" s="219"/>
      <c r="B283" s="87"/>
      <c r="C283" s="164" t="s">
        <v>478</v>
      </c>
      <c r="D283" s="164" t="s">
        <v>128</v>
      </c>
      <c r="E283" s="165" t="s">
        <v>479</v>
      </c>
      <c r="F283" s="166" t="s">
        <v>480</v>
      </c>
      <c r="G283" s="167" t="s">
        <v>262</v>
      </c>
      <c r="H283" s="168">
        <v>1</v>
      </c>
      <c r="I283" s="74"/>
      <c r="J283" s="169">
        <f t="shared" si="10"/>
        <v>0</v>
      </c>
      <c r="K283" s="170"/>
      <c r="L283" s="87"/>
      <c r="M283" s="171" t="s">
        <v>1</v>
      </c>
      <c r="N283" s="172" t="s">
        <v>38</v>
      </c>
      <c r="O283" s="173">
        <v>0</v>
      </c>
      <c r="P283" s="173">
        <f t="shared" si="11"/>
        <v>0</v>
      </c>
      <c r="Q283" s="173">
        <v>0</v>
      </c>
      <c r="R283" s="173">
        <f t="shared" si="12"/>
        <v>0</v>
      </c>
      <c r="S283" s="173">
        <v>0</v>
      </c>
      <c r="T283" s="174">
        <f t="shared" si="13"/>
        <v>0</v>
      </c>
      <c r="U283" s="219"/>
      <c r="V283" s="219"/>
      <c r="W283" s="219"/>
      <c r="X283" s="219"/>
      <c r="Y283" s="219"/>
      <c r="Z283" s="219"/>
      <c r="AA283" s="219"/>
      <c r="AB283" s="219"/>
      <c r="AC283" s="219"/>
      <c r="AD283" s="219"/>
      <c r="AE283" s="219"/>
      <c r="AR283" s="175" t="s">
        <v>207</v>
      </c>
      <c r="AT283" s="175" t="s">
        <v>128</v>
      </c>
      <c r="AU283" s="175" t="s">
        <v>83</v>
      </c>
      <c r="AY283" s="81" t="s">
        <v>126</v>
      </c>
      <c r="BE283" s="176">
        <f t="shared" si="14"/>
        <v>0</v>
      </c>
      <c r="BF283" s="176">
        <f t="shared" si="15"/>
        <v>0</v>
      </c>
      <c r="BG283" s="176">
        <f t="shared" si="16"/>
        <v>0</v>
      </c>
      <c r="BH283" s="176">
        <f t="shared" si="17"/>
        <v>0</v>
      </c>
      <c r="BI283" s="176">
        <f t="shared" si="18"/>
        <v>0</v>
      </c>
      <c r="BJ283" s="81" t="s">
        <v>81</v>
      </c>
      <c r="BK283" s="176">
        <f t="shared" si="19"/>
        <v>0</v>
      </c>
      <c r="BL283" s="81" t="s">
        <v>207</v>
      </c>
      <c r="BM283" s="175" t="s">
        <v>481</v>
      </c>
    </row>
    <row r="284" spans="1:65" s="89" customFormat="1" ht="37.799999999999997" customHeight="1">
      <c r="A284" s="219"/>
      <c r="B284" s="87"/>
      <c r="C284" s="164" t="s">
        <v>482</v>
      </c>
      <c r="D284" s="164" t="s">
        <v>128</v>
      </c>
      <c r="E284" s="165" t="s">
        <v>483</v>
      </c>
      <c r="F284" s="166" t="s">
        <v>484</v>
      </c>
      <c r="G284" s="167" t="s">
        <v>279</v>
      </c>
      <c r="H284" s="168">
        <v>2</v>
      </c>
      <c r="I284" s="74"/>
      <c r="J284" s="169">
        <f t="shared" si="10"/>
        <v>0</v>
      </c>
      <c r="K284" s="170"/>
      <c r="L284" s="87"/>
      <c r="M284" s="171" t="s">
        <v>1</v>
      </c>
      <c r="N284" s="172" t="s">
        <v>38</v>
      </c>
      <c r="O284" s="173">
        <v>0</v>
      </c>
      <c r="P284" s="173">
        <f t="shared" si="11"/>
        <v>0</v>
      </c>
      <c r="Q284" s="173">
        <v>0</v>
      </c>
      <c r="R284" s="173">
        <f t="shared" si="12"/>
        <v>0</v>
      </c>
      <c r="S284" s="173">
        <v>0</v>
      </c>
      <c r="T284" s="174">
        <f t="shared" si="13"/>
        <v>0</v>
      </c>
      <c r="U284" s="219"/>
      <c r="V284" s="219"/>
      <c r="W284" s="219"/>
      <c r="X284" s="219"/>
      <c r="Y284" s="219"/>
      <c r="Z284" s="219"/>
      <c r="AA284" s="219"/>
      <c r="AB284" s="219"/>
      <c r="AC284" s="219"/>
      <c r="AD284" s="219"/>
      <c r="AE284" s="219"/>
      <c r="AR284" s="175" t="s">
        <v>207</v>
      </c>
      <c r="AT284" s="175" t="s">
        <v>128</v>
      </c>
      <c r="AU284" s="175" t="s">
        <v>83</v>
      </c>
      <c r="AY284" s="81" t="s">
        <v>126</v>
      </c>
      <c r="BE284" s="176">
        <f t="shared" si="14"/>
        <v>0</v>
      </c>
      <c r="BF284" s="176">
        <f t="shared" si="15"/>
        <v>0</v>
      </c>
      <c r="BG284" s="176">
        <f t="shared" si="16"/>
        <v>0</v>
      </c>
      <c r="BH284" s="176">
        <f t="shared" si="17"/>
        <v>0</v>
      </c>
      <c r="BI284" s="176">
        <f t="shared" si="18"/>
        <v>0</v>
      </c>
      <c r="BJ284" s="81" t="s">
        <v>81</v>
      </c>
      <c r="BK284" s="176">
        <f t="shared" si="19"/>
        <v>0</v>
      </c>
      <c r="BL284" s="81" t="s">
        <v>207</v>
      </c>
      <c r="BM284" s="175" t="s">
        <v>485</v>
      </c>
    </row>
    <row r="285" spans="1:65" s="89" customFormat="1" ht="37.799999999999997" customHeight="1">
      <c r="A285" s="219"/>
      <c r="B285" s="87"/>
      <c r="C285" s="164" t="s">
        <v>486</v>
      </c>
      <c r="D285" s="164" t="s">
        <v>128</v>
      </c>
      <c r="E285" s="165" t="s">
        <v>487</v>
      </c>
      <c r="F285" s="166" t="s">
        <v>488</v>
      </c>
      <c r="G285" s="167" t="s">
        <v>279</v>
      </c>
      <c r="H285" s="168">
        <v>2</v>
      </c>
      <c r="I285" s="74"/>
      <c r="J285" s="169">
        <f t="shared" si="10"/>
        <v>0</v>
      </c>
      <c r="K285" s="170"/>
      <c r="L285" s="87"/>
      <c r="M285" s="171" t="s">
        <v>1</v>
      </c>
      <c r="N285" s="172" t="s">
        <v>38</v>
      </c>
      <c r="O285" s="173">
        <v>0</v>
      </c>
      <c r="P285" s="173">
        <f t="shared" si="11"/>
        <v>0</v>
      </c>
      <c r="Q285" s="173">
        <v>0</v>
      </c>
      <c r="R285" s="173">
        <f t="shared" si="12"/>
        <v>0</v>
      </c>
      <c r="S285" s="173">
        <v>0</v>
      </c>
      <c r="T285" s="174">
        <f t="shared" si="13"/>
        <v>0</v>
      </c>
      <c r="U285" s="219"/>
      <c r="V285" s="219"/>
      <c r="W285" s="219"/>
      <c r="X285" s="219"/>
      <c r="Y285" s="219"/>
      <c r="Z285" s="219"/>
      <c r="AA285" s="219"/>
      <c r="AB285" s="219"/>
      <c r="AC285" s="219"/>
      <c r="AD285" s="219"/>
      <c r="AE285" s="219"/>
      <c r="AR285" s="175" t="s">
        <v>207</v>
      </c>
      <c r="AT285" s="175" t="s">
        <v>128</v>
      </c>
      <c r="AU285" s="175" t="s">
        <v>83</v>
      </c>
      <c r="AY285" s="81" t="s">
        <v>126</v>
      </c>
      <c r="BE285" s="176">
        <f t="shared" si="14"/>
        <v>0</v>
      </c>
      <c r="BF285" s="176">
        <f t="shared" si="15"/>
        <v>0</v>
      </c>
      <c r="BG285" s="176">
        <f t="shared" si="16"/>
        <v>0</v>
      </c>
      <c r="BH285" s="176">
        <f t="shared" si="17"/>
        <v>0</v>
      </c>
      <c r="BI285" s="176">
        <f t="shared" si="18"/>
        <v>0</v>
      </c>
      <c r="BJ285" s="81" t="s">
        <v>81</v>
      </c>
      <c r="BK285" s="176">
        <f t="shared" si="19"/>
        <v>0</v>
      </c>
      <c r="BL285" s="81" t="s">
        <v>207</v>
      </c>
      <c r="BM285" s="175" t="s">
        <v>489</v>
      </c>
    </row>
    <row r="286" spans="1:65" s="89" customFormat="1" ht="24.15" customHeight="1">
      <c r="A286" s="219"/>
      <c r="B286" s="87"/>
      <c r="C286" s="164" t="s">
        <v>490</v>
      </c>
      <c r="D286" s="164" t="s">
        <v>128</v>
      </c>
      <c r="E286" s="165" t="s">
        <v>491</v>
      </c>
      <c r="F286" s="166" t="s">
        <v>492</v>
      </c>
      <c r="G286" s="167" t="s">
        <v>262</v>
      </c>
      <c r="H286" s="168">
        <v>2</v>
      </c>
      <c r="I286" s="74"/>
      <c r="J286" s="169">
        <f t="shared" si="10"/>
        <v>0</v>
      </c>
      <c r="K286" s="170"/>
      <c r="L286" s="87"/>
      <c r="M286" s="171" t="s">
        <v>1</v>
      </c>
      <c r="N286" s="172" t="s">
        <v>38</v>
      </c>
      <c r="O286" s="173">
        <v>0</v>
      </c>
      <c r="P286" s="173">
        <f t="shared" si="11"/>
        <v>0</v>
      </c>
      <c r="Q286" s="173">
        <v>0</v>
      </c>
      <c r="R286" s="173">
        <f t="shared" si="12"/>
        <v>0</v>
      </c>
      <c r="S286" s="173">
        <v>0</v>
      </c>
      <c r="T286" s="174">
        <f t="shared" si="13"/>
        <v>0</v>
      </c>
      <c r="U286" s="219"/>
      <c r="V286" s="219"/>
      <c r="W286" s="219"/>
      <c r="X286" s="219"/>
      <c r="Y286" s="219"/>
      <c r="Z286" s="219"/>
      <c r="AA286" s="219"/>
      <c r="AB286" s="219"/>
      <c r="AC286" s="219"/>
      <c r="AD286" s="219"/>
      <c r="AE286" s="219"/>
      <c r="AR286" s="175" t="s">
        <v>207</v>
      </c>
      <c r="AT286" s="175" t="s">
        <v>128</v>
      </c>
      <c r="AU286" s="175" t="s">
        <v>83</v>
      </c>
      <c r="AY286" s="81" t="s">
        <v>126</v>
      </c>
      <c r="BE286" s="176">
        <f t="shared" si="14"/>
        <v>0</v>
      </c>
      <c r="BF286" s="176">
        <f t="shared" si="15"/>
        <v>0</v>
      </c>
      <c r="BG286" s="176">
        <f t="shared" si="16"/>
        <v>0</v>
      </c>
      <c r="BH286" s="176">
        <f t="shared" si="17"/>
        <v>0</v>
      </c>
      <c r="BI286" s="176">
        <f t="shared" si="18"/>
        <v>0</v>
      </c>
      <c r="BJ286" s="81" t="s">
        <v>81</v>
      </c>
      <c r="BK286" s="176">
        <f t="shared" si="19"/>
        <v>0</v>
      </c>
      <c r="BL286" s="81" t="s">
        <v>207</v>
      </c>
      <c r="BM286" s="175" t="s">
        <v>493</v>
      </c>
    </row>
    <row r="287" spans="1:65" s="89" customFormat="1" ht="24.15" customHeight="1">
      <c r="A287" s="219"/>
      <c r="B287" s="87"/>
      <c r="C287" s="164" t="s">
        <v>494</v>
      </c>
      <c r="D287" s="164" t="s">
        <v>128</v>
      </c>
      <c r="E287" s="165" t="s">
        <v>495</v>
      </c>
      <c r="F287" s="166" t="s">
        <v>496</v>
      </c>
      <c r="G287" s="167" t="s">
        <v>279</v>
      </c>
      <c r="H287" s="168">
        <v>1</v>
      </c>
      <c r="I287" s="74"/>
      <c r="J287" s="169">
        <f t="shared" si="10"/>
        <v>0</v>
      </c>
      <c r="K287" s="170"/>
      <c r="L287" s="87"/>
      <c r="M287" s="171" t="s">
        <v>1</v>
      </c>
      <c r="N287" s="172" t="s">
        <v>38</v>
      </c>
      <c r="O287" s="173">
        <v>0</v>
      </c>
      <c r="P287" s="173">
        <f t="shared" si="11"/>
        <v>0</v>
      </c>
      <c r="Q287" s="173">
        <v>0</v>
      </c>
      <c r="R287" s="173">
        <f t="shared" si="12"/>
        <v>0</v>
      </c>
      <c r="S287" s="173">
        <v>0</v>
      </c>
      <c r="T287" s="174">
        <f t="shared" si="13"/>
        <v>0</v>
      </c>
      <c r="U287" s="219"/>
      <c r="V287" s="219"/>
      <c r="W287" s="219"/>
      <c r="X287" s="219"/>
      <c r="Y287" s="219"/>
      <c r="Z287" s="219"/>
      <c r="AA287" s="219"/>
      <c r="AB287" s="219"/>
      <c r="AC287" s="219"/>
      <c r="AD287" s="219"/>
      <c r="AE287" s="219"/>
      <c r="AR287" s="175" t="s">
        <v>207</v>
      </c>
      <c r="AT287" s="175" t="s">
        <v>128</v>
      </c>
      <c r="AU287" s="175" t="s">
        <v>83</v>
      </c>
      <c r="AY287" s="81" t="s">
        <v>126</v>
      </c>
      <c r="BE287" s="176">
        <f t="shared" si="14"/>
        <v>0</v>
      </c>
      <c r="BF287" s="176">
        <f t="shared" si="15"/>
        <v>0</v>
      </c>
      <c r="BG287" s="176">
        <f t="shared" si="16"/>
        <v>0</v>
      </c>
      <c r="BH287" s="176">
        <f t="shared" si="17"/>
        <v>0</v>
      </c>
      <c r="BI287" s="176">
        <f t="shared" si="18"/>
        <v>0</v>
      </c>
      <c r="BJ287" s="81" t="s">
        <v>81</v>
      </c>
      <c r="BK287" s="176">
        <f t="shared" si="19"/>
        <v>0</v>
      </c>
      <c r="BL287" s="81" t="s">
        <v>207</v>
      </c>
      <c r="BM287" s="175" t="s">
        <v>497</v>
      </c>
    </row>
    <row r="288" spans="1:65" s="89" customFormat="1" ht="24.15" customHeight="1">
      <c r="A288" s="219"/>
      <c r="B288" s="87"/>
      <c r="C288" s="164" t="s">
        <v>498</v>
      </c>
      <c r="D288" s="164" t="s">
        <v>128</v>
      </c>
      <c r="E288" s="165" t="s">
        <v>499</v>
      </c>
      <c r="F288" s="166" t="s">
        <v>500</v>
      </c>
      <c r="G288" s="167" t="s">
        <v>262</v>
      </c>
      <c r="H288" s="168">
        <v>4</v>
      </c>
      <c r="I288" s="74"/>
      <c r="J288" s="169">
        <f t="shared" si="10"/>
        <v>0</v>
      </c>
      <c r="K288" s="170"/>
      <c r="L288" s="87"/>
      <c r="M288" s="171" t="s">
        <v>1</v>
      </c>
      <c r="N288" s="172" t="s">
        <v>38</v>
      </c>
      <c r="O288" s="173">
        <v>0</v>
      </c>
      <c r="P288" s="173">
        <f t="shared" si="11"/>
        <v>0</v>
      </c>
      <c r="Q288" s="173">
        <v>0</v>
      </c>
      <c r="R288" s="173">
        <f t="shared" si="12"/>
        <v>0</v>
      </c>
      <c r="S288" s="173">
        <v>0</v>
      </c>
      <c r="T288" s="174">
        <f t="shared" si="13"/>
        <v>0</v>
      </c>
      <c r="U288" s="219"/>
      <c r="V288" s="219"/>
      <c r="W288" s="219"/>
      <c r="X288" s="219"/>
      <c r="Y288" s="219"/>
      <c r="Z288" s="219"/>
      <c r="AA288" s="219"/>
      <c r="AB288" s="219"/>
      <c r="AC288" s="219"/>
      <c r="AD288" s="219"/>
      <c r="AE288" s="219"/>
      <c r="AR288" s="175" t="s">
        <v>207</v>
      </c>
      <c r="AT288" s="175" t="s">
        <v>128</v>
      </c>
      <c r="AU288" s="175" t="s">
        <v>83</v>
      </c>
      <c r="AY288" s="81" t="s">
        <v>126</v>
      </c>
      <c r="BE288" s="176">
        <f t="shared" si="14"/>
        <v>0</v>
      </c>
      <c r="BF288" s="176">
        <f t="shared" si="15"/>
        <v>0</v>
      </c>
      <c r="BG288" s="176">
        <f t="shared" si="16"/>
        <v>0</v>
      </c>
      <c r="BH288" s="176">
        <f t="shared" si="17"/>
        <v>0</v>
      </c>
      <c r="BI288" s="176">
        <f t="shared" si="18"/>
        <v>0</v>
      </c>
      <c r="BJ288" s="81" t="s">
        <v>81</v>
      </c>
      <c r="BK288" s="176">
        <f t="shared" si="19"/>
        <v>0</v>
      </c>
      <c r="BL288" s="81" t="s">
        <v>207</v>
      </c>
      <c r="BM288" s="175" t="s">
        <v>501</v>
      </c>
    </row>
    <row r="289" spans="1:65" s="89" customFormat="1" ht="24.15" customHeight="1">
      <c r="A289" s="219"/>
      <c r="B289" s="87"/>
      <c r="C289" s="164" t="s">
        <v>502</v>
      </c>
      <c r="D289" s="164" t="s">
        <v>128</v>
      </c>
      <c r="E289" s="165" t="s">
        <v>503</v>
      </c>
      <c r="F289" s="166" t="s">
        <v>504</v>
      </c>
      <c r="G289" s="167" t="s">
        <v>262</v>
      </c>
      <c r="H289" s="168">
        <v>1</v>
      </c>
      <c r="I289" s="74"/>
      <c r="J289" s="169">
        <f t="shared" si="10"/>
        <v>0</v>
      </c>
      <c r="K289" s="170"/>
      <c r="L289" s="87"/>
      <c r="M289" s="171" t="s">
        <v>1</v>
      </c>
      <c r="N289" s="172" t="s">
        <v>38</v>
      </c>
      <c r="O289" s="173">
        <v>0</v>
      </c>
      <c r="P289" s="173">
        <f t="shared" si="11"/>
        <v>0</v>
      </c>
      <c r="Q289" s="173">
        <v>0</v>
      </c>
      <c r="R289" s="173">
        <f t="shared" si="12"/>
        <v>0</v>
      </c>
      <c r="S289" s="173">
        <v>0</v>
      </c>
      <c r="T289" s="174">
        <f t="shared" si="13"/>
        <v>0</v>
      </c>
      <c r="U289" s="219"/>
      <c r="V289" s="219"/>
      <c r="W289" s="219"/>
      <c r="X289" s="219"/>
      <c r="Y289" s="219"/>
      <c r="Z289" s="219"/>
      <c r="AA289" s="219"/>
      <c r="AB289" s="219"/>
      <c r="AC289" s="219"/>
      <c r="AD289" s="219"/>
      <c r="AE289" s="219"/>
      <c r="AR289" s="175" t="s">
        <v>207</v>
      </c>
      <c r="AT289" s="175" t="s">
        <v>128</v>
      </c>
      <c r="AU289" s="175" t="s">
        <v>83</v>
      </c>
      <c r="AY289" s="81" t="s">
        <v>126</v>
      </c>
      <c r="BE289" s="176">
        <f t="shared" si="14"/>
        <v>0</v>
      </c>
      <c r="BF289" s="176">
        <f t="shared" si="15"/>
        <v>0</v>
      </c>
      <c r="BG289" s="176">
        <f t="shared" si="16"/>
        <v>0</v>
      </c>
      <c r="BH289" s="176">
        <f t="shared" si="17"/>
        <v>0</v>
      </c>
      <c r="BI289" s="176">
        <f t="shared" si="18"/>
        <v>0</v>
      </c>
      <c r="BJ289" s="81" t="s">
        <v>81</v>
      </c>
      <c r="BK289" s="176">
        <f t="shared" si="19"/>
        <v>0</v>
      </c>
      <c r="BL289" s="81" t="s">
        <v>207</v>
      </c>
      <c r="BM289" s="175" t="s">
        <v>505</v>
      </c>
    </row>
    <row r="290" spans="1:65" s="89" customFormat="1" ht="14.4" customHeight="1">
      <c r="A290" s="219"/>
      <c r="B290" s="87"/>
      <c r="C290" s="164" t="s">
        <v>506</v>
      </c>
      <c r="D290" s="164" t="s">
        <v>128</v>
      </c>
      <c r="E290" s="165" t="s">
        <v>507</v>
      </c>
      <c r="F290" s="166" t="s">
        <v>508</v>
      </c>
      <c r="G290" s="167" t="s">
        <v>279</v>
      </c>
      <c r="H290" s="168">
        <v>1</v>
      </c>
      <c r="I290" s="74"/>
      <c r="J290" s="169">
        <f t="shared" si="10"/>
        <v>0</v>
      </c>
      <c r="K290" s="170"/>
      <c r="L290" s="87"/>
      <c r="M290" s="171" t="s">
        <v>1</v>
      </c>
      <c r="N290" s="172" t="s">
        <v>38</v>
      </c>
      <c r="O290" s="173">
        <v>0</v>
      </c>
      <c r="P290" s="173">
        <f t="shared" si="11"/>
        <v>0</v>
      </c>
      <c r="Q290" s="173">
        <v>0</v>
      </c>
      <c r="R290" s="173">
        <f t="shared" si="12"/>
        <v>0</v>
      </c>
      <c r="S290" s="173">
        <v>0</v>
      </c>
      <c r="T290" s="174">
        <f t="shared" si="13"/>
        <v>0</v>
      </c>
      <c r="U290" s="219"/>
      <c r="V290" s="219"/>
      <c r="W290" s="219"/>
      <c r="X290" s="219"/>
      <c r="Y290" s="219"/>
      <c r="Z290" s="219"/>
      <c r="AA290" s="219"/>
      <c r="AB290" s="219"/>
      <c r="AC290" s="219"/>
      <c r="AD290" s="219"/>
      <c r="AE290" s="219"/>
      <c r="AR290" s="175" t="s">
        <v>207</v>
      </c>
      <c r="AT290" s="175" t="s">
        <v>128</v>
      </c>
      <c r="AU290" s="175" t="s">
        <v>83</v>
      </c>
      <c r="AY290" s="81" t="s">
        <v>126</v>
      </c>
      <c r="BE290" s="176">
        <f t="shared" si="14"/>
        <v>0</v>
      </c>
      <c r="BF290" s="176">
        <f t="shared" si="15"/>
        <v>0</v>
      </c>
      <c r="BG290" s="176">
        <f t="shared" si="16"/>
        <v>0</v>
      </c>
      <c r="BH290" s="176">
        <f t="shared" si="17"/>
        <v>0</v>
      </c>
      <c r="BI290" s="176">
        <f t="shared" si="18"/>
        <v>0</v>
      </c>
      <c r="BJ290" s="81" t="s">
        <v>81</v>
      </c>
      <c r="BK290" s="176">
        <f t="shared" si="19"/>
        <v>0</v>
      </c>
      <c r="BL290" s="81" t="s">
        <v>207</v>
      </c>
      <c r="BM290" s="175" t="s">
        <v>509</v>
      </c>
    </row>
    <row r="291" spans="1:65" s="89" customFormat="1" ht="14.4" customHeight="1">
      <c r="A291" s="219"/>
      <c r="B291" s="87"/>
      <c r="C291" s="164" t="s">
        <v>510</v>
      </c>
      <c r="D291" s="164" t="s">
        <v>128</v>
      </c>
      <c r="E291" s="165" t="s">
        <v>511</v>
      </c>
      <c r="F291" s="166" t="s">
        <v>512</v>
      </c>
      <c r="G291" s="167" t="s">
        <v>279</v>
      </c>
      <c r="H291" s="168">
        <v>1</v>
      </c>
      <c r="I291" s="74"/>
      <c r="J291" s="169">
        <f t="shared" si="10"/>
        <v>0</v>
      </c>
      <c r="K291" s="170"/>
      <c r="L291" s="87"/>
      <c r="M291" s="171" t="s">
        <v>1</v>
      </c>
      <c r="N291" s="172" t="s">
        <v>38</v>
      </c>
      <c r="O291" s="173">
        <v>0</v>
      </c>
      <c r="P291" s="173">
        <f t="shared" si="11"/>
        <v>0</v>
      </c>
      <c r="Q291" s="173">
        <v>0</v>
      </c>
      <c r="R291" s="173">
        <f t="shared" si="12"/>
        <v>0</v>
      </c>
      <c r="S291" s="173">
        <v>0</v>
      </c>
      <c r="T291" s="174">
        <f t="shared" si="13"/>
        <v>0</v>
      </c>
      <c r="U291" s="219"/>
      <c r="V291" s="219"/>
      <c r="W291" s="219"/>
      <c r="X291" s="219"/>
      <c r="Y291" s="219"/>
      <c r="Z291" s="219"/>
      <c r="AA291" s="219"/>
      <c r="AB291" s="219"/>
      <c r="AC291" s="219"/>
      <c r="AD291" s="219"/>
      <c r="AE291" s="219"/>
      <c r="AR291" s="175" t="s">
        <v>207</v>
      </c>
      <c r="AT291" s="175" t="s">
        <v>128</v>
      </c>
      <c r="AU291" s="175" t="s">
        <v>83</v>
      </c>
      <c r="AY291" s="81" t="s">
        <v>126</v>
      </c>
      <c r="BE291" s="176">
        <f t="shared" si="14"/>
        <v>0</v>
      </c>
      <c r="BF291" s="176">
        <f t="shared" si="15"/>
        <v>0</v>
      </c>
      <c r="BG291" s="176">
        <f t="shared" si="16"/>
        <v>0</v>
      </c>
      <c r="BH291" s="176">
        <f t="shared" si="17"/>
        <v>0</v>
      </c>
      <c r="BI291" s="176">
        <f t="shared" si="18"/>
        <v>0</v>
      </c>
      <c r="BJ291" s="81" t="s">
        <v>81</v>
      </c>
      <c r="BK291" s="176">
        <f t="shared" si="19"/>
        <v>0</v>
      </c>
      <c r="BL291" s="81" t="s">
        <v>207</v>
      </c>
      <c r="BM291" s="175" t="s">
        <v>513</v>
      </c>
    </row>
    <row r="292" spans="1:65" s="151" customFormat="1" ht="22.8" customHeight="1">
      <c r="B292" s="152"/>
      <c r="D292" s="153" t="s">
        <v>72</v>
      </c>
      <c r="E292" s="162" t="s">
        <v>514</v>
      </c>
      <c r="F292" s="162" t="s">
        <v>515</v>
      </c>
      <c r="J292" s="163">
        <f>BK292</f>
        <v>0</v>
      </c>
      <c r="L292" s="152"/>
      <c r="M292" s="156"/>
      <c r="N292" s="157"/>
      <c r="O292" s="157"/>
      <c r="P292" s="158">
        <f>SUM(P293:P294)</f>
        <v>0</v>
      </c>
      <c r="Q292" s="157"/>
      <c r="R292" s="158">
        <f>SUM(R293:R294)</f>
        <v>0</v>
      </c>
      <c r="S292" s="157"/>
      <c r="T292" s="159">
        <f>SUM(T293:T294)</f>
        <v>0</v>
      </c>
      <c r="AR292" s="153" t="s">
        <v>83</v>
      </c>
      <c r="AT292" s="160" t="s">
        <v>72</v>
      </c>
      <c r="AU292" s="160" t="s">
        <v>81</v>
      </c>
      <c r="AY292" s="153" t="s">
        <v>126</v>
      </c>
      <c r="BK292" s="161">
        <f>SUM(BK293:BK294)</f>
        <v>0</v>
      </c>
    </row>
    <row r="293" spans="1:65" s="89" customFormat="1" ht="14.4" customHeight="1">
      <c r="A293" s="219"/>
      <c r="B293" s="87"/>
      <c r="C293" s="164" t="s">
        <v>516</v>
      </c>
      <c r="D293" s="164" t="s">
        <v>128</v>
      </c>
      <c r="E293" s="165" t="s">
        <v>517</v>
      </c>
      <c r="F293" s="166" t="s">
        <v>518</v>
      </c>
      <c r="G293" s="167" t="s">
        <v>279</v>
      </c>
      <c r="H293" s="168">
        <v>1</v>
      </c>
      <c r="I293" s="211">
        <f>SUM('S0 - 02 Sadové úpravy'!H53)</f>
        <v>0</v>
      </c>
      <c r="J293" s="169">
        <f>ROUND(I293*H293,2)</f>
        <v>0</v>
      </c>
      <c r="K293" s="170"/>
      <c r="L293" s="87"/>
      <c r="M293" s="171" t="s">
        <v>1</v>
      </c>
      <c r="N293" s="172" t="s">
        <v>38</v>
      </c>
      <c r="O293" s="173">
        <v>0</v>
      </c>
      <c r="P293" s="173">
        <f>O293*H293</f>
        <v>0</v>
      </c>
      <c r="Q293" s="173">
        <v>0</v>
      </c>
      <c r="R293" s="173">
        <f>Q293*H293</f>
        <v>0</v>
      </c>
      <c r="S293" s="173">
        <v>0</v>
      </c>
      <c r="T293" s="174">
        <f>S293*H293</f>
        <v>0</v>
      </c>
      <c r="U293" s="219"/>
      <c r="V293" s="219"/>
      <c r="W293" s="219"/>
      <c r="X293" s="219"/>
      <c r="Y293" s="219"/>
      <c r="Z293" s="219"/>
      <c r="AA293" s="219"/>
      <c r="AB293" s="219"/>
      <c r="AC293" s="219"/>
      <c r="AD293" s="219"/>
      <c r="AE293" s="219"/>
      <c r="AR293" s="175" t="s">
        <v>207</v>
      </c>
      <c r="AT293" s="175" t="s">
        <v>128</v>
      </c>
      <c r="AU293" s="175" t="s">
        <v>83</v>
      </c>
      <c r="AY293" s="81" t="s">
        <v>126</v>
      </c>
      <c r="BE293" s="176">
        <f>IF(N293="základní",J293,0)</f>
        <v>0</v>
      </c>
      <c r="BF293" s="176">
        <f>IF(N293="snížená",J293,0)</f>
        <v>0</v>
      </c>
      <c r="BG293" s="176">
        <f>IF(N293="zákl. přenesená",J293,0)</f>
        <v>0</v>
      </c>
      <c r="BH293" s="176">
        <f>IF(N293="sníž. přenesená",J293,0)</f>
        <v>0</v>
      </c>
      <c r="BI293" s="176">
        <f>IF(N293="nulová",J293,0)</f>
        <v>0</v>
      </c>
      <c r="BJ293" s="81" t="s">
        <v>81</v>
      </c>
      <c r="BK293" s="176">
        <f>ROUND(I293*H293,2)</f>
        <v>0</v>
      </c>
      <c r="BL293" s="81" t="s">
        <v>207</v>
      </c>
      <c r="BM293" s="175" t="s">
        <v>519</v>
      </c>
    </row>
    <row r="294" spans="1:65" s="89" customFormat="1" ht="14.4" customHeight="1">
      <c r="A294" s="219"/>
      <c r="B294" s="87"/>
      <c r="C294" s="164" t="s">
        <v>520</v>
      </c>
      <c r="D294" s="164" t="s">
        <v>128</v>
      </c>
      <c r="E294" s="165" t="s">
        <v>521</v>
      </c>
      <c r="F294" s="166" t="s">
        <v>522</v>
      </c>
      <c r="G294" s="167" t="s">
        <v>279</v>
      </c>
      <c r="H294" s="168">
        <v>1</v>
      </c>
      <c r="I294" s="211">
        <f>SUM('S0 - 02 Sadové úpravy'!G55)</f>
        <v>0</v>
      </c>
      <c r="J294" s="169">
        <f>ROUND(I294*H294,2)</f>
        <v>0</v>
      </c>
      <c r="K294" s="170"/>
      <c r="L294" s="87"/>
      <c r="M294" s="171" t="s">
        <v>1</v>
      </c>
      <c r="N294" s="172" t="s">
        <v>38</v>
      </c>
      <c r="O294" s="173">
        <v>0</v>
      </c>
      <c r="P294" s="173">
        <f>O294*H294</f>
        <v>0</v>
      </c>
      <c r="Q294" s="173">
        <v>0</v>
      </c>
      <c r="R294" s="173">
        <f>Q294*H294</f>
        <v>0</v>
      </c>
      <c r="S294" s="173">
        <v>0</v>
      </c>
      <c r="T294" s="174">
        <f>S294*H294</f>
        <v>0</v>
      </c>
      <c r="U294" s="219"/>
      <c r="V294" s="219"/>
      <c r="W294" s="219"/>
      <c r="X294" s="219"/>
      <c r="Y294" s="219"/>
      <c r="Z294" s="219"/>
      <c r="AA294" s="219"/>
      <c r="AB294" s="219"/>
      <c r="AC294" s="219"/>
      <c r="AD294" s="219"/>
      <c r="AE294" s="219"/>
      <c r="AR294" s="175" t="s">
        <v>207</v>
      </c>
      <c r="AT294" s="175" t="s">
        <v>128</v>
      </c>
      <c r="AU294" s="175" t="s">
        <v>83</v>
      </c>
      <c r="AY294" s="81" t="s">
        <v>126</v>
      </c>
      <c r="BE294" s="176">
        <f>IF(N294="základní",J294,0)</f>
        <v>0</v>
      </c>
      <c r="BF294" s="176">
        <f>IF(N294="snížená",J294,0)</f>
        <v>0</v>
      </c>
      <c r="BG294" s="176">
        <f>IF(N294="zákl. přenesená",J294,0)</f>
        <v>0</v>
      </c>
      <c r="BH294" s="176">
        <f>IF(N294="sníž. přenesená",J294,0)</f>
        <v>0</v>
      </c>
      <c r="BI294" s="176">
        <f>IF(N294="nulová",J294,0)</f>
        <v>0</v>
      </c>
      <c r="BJ294" s="81" t="s">
        <v>81</v>
      </c>
      <c r="BK294" s="176">
        <f>ROUND(I294*H294,2)</f>
        <v>0</v>
      </c>
      <c r="BL294" s="81" t="s">
        <v>207</v>
      </c>
      <c r="BM294" s="175" t="s">
        <v>523</v>
      </c>
    </row>
    <row r="295" spans="1:65" s="151" customFormat="1" ht="25.95" customHeight="1">
      <c r="B295" s="152"/>
      <c r="D295" s="153" t="s">
        <v>72</v>
      </c>
      <c r="E295" s="154" t="s">
        <v>524</v>
      </c>
      <c r="F295" s="154" t="s">
        <v>525</v>
      </c>
      <c r="J295" s="155">
        <f>BK295</f>
        <v>0</v>
      </c>
      <c r="L295" s="152"/>
      <c r="M295" s="156"/>
      <c r="N295" s="157"/>
      <c r="O295" s="157"/>
      <c r="P295" s="158">
        <f>P296+P298+P300+P302</f>
        <v>0</v>
      </c>
      <c r="Q295" s="157"/>
      <c r="R295" s="158">
        <f>R296+R298+R300+R302</f>
        <v>0</v>
      </c>
      <c r="S295" s="157"/>
      <c r="T295" s="159">
        <f>T296+T298+T300+T302</f>
        <v>0</v>
      </c>
      <c r="AR295" s="153" t="s">
        <v>149</v>
      </c>
      <c r="AT295" s="160" t="s">
        <v>72</v>
      </c>
      <c r="AU295" s="160" t="s">
        <v>73</v>
      </c>
      <c r="AY295" s="153" t="s">
        <v>126</v>
      </c>
      <c r="BK295" s="161">
        <f>BK296+BK298+BK300+BK302</f>
        <v>0</v>
      </c>
    </row>
    <row r="296" spans="1:65" s="151" customFormat="1" ht="22.8" customHeight="1">
      <c r="B296" s="152"/>
      <c r="D296" s="153" t="s">
        <v>72</v>
      </c>
      <c r="E296" s="162" t="s">
        <v>526</v>
      </c>
      <c r="F296" s="162" t="s">
        <v>527</v>
      </c>
      <c r="J296" s="163">
        <f>BK296</f>
        <v>0</v>
      </c>
      <c r="L296" s="152"/>
      <c r="M296" s="156"/>
      <c r="N296" s="157"/>
      <c r="O296" s="157"/>
      <c r="P296" s="158">
        <f>P297</f>
        <v>0</v>
      </c>
      <c r="Q296" s="157"/>
      <c r="R296" s="158">
        <f>R297</f>
        <v>0</v>
      </c>
      <c r="S296" s="157"/>
      <c r="T296" s="159">
        <f>T297</f>
        <v>0</v>
      </c>
      <c r="AR296" s="153" t="s">
        <v>149</v>
      </c>
      <c r="AT296" s="160" t="s">
        <v>72</v>
      </c>
      <c r="AU296" s="160" t="s">
        <v>81</v>
      </c>
      <c r="AY296" s="153" t="s">
        <v>126</v>
      </c>
      <c r="BK296" s="161">
        <f>BK297</f>
        <v>0</v>
      </c>
    </row>
    <row r="297" spans="1:65" s="89" customFormat="1" ht="14.4" customHeight="1">
      <c r="A297" s="219"/>
      <c r="B297" s="87"/>
      <c r="C297" s="164" t="s">
        <v>528</v>
      </c>
      <c r="D297" s="164" t="s">
        <v>128</v>
      </c>
      <c r="E297" s="165" t="s">
        <v>529</v>
      </c>
      <c r="F297" s="166" t="s">
        <v>530</v>
      </c>
      <c r="G297" s="167" t="s">
        <v>279</v>
      </c>
      <c r="H297" s="168">
        <v>1</v>
      </c>
      <c r="I297" s="74"/>
      <c r="J297" s="169">
        <f>ROUND(I297*H297,2)</f>
        <v>0</v>
      </c>
      <c r="K297" s="170"/>
      <c r="L297" s="87"/>
      <c r="M297" s="171" t="s">
        <v>1</v>
      </c>
      <c r="N297" s="172" t="s">
        <v>38</v>
      </c>
      <c r="O297" s="173">
        <v>0</v>
      </c>
      <c r="P297" s="173">
        <f>O297*H297</f>
        <v>0</v>
      </c>
      <c r="Q297" s="173">
        <v>0</v>
      </c>
      <c r="R297" s="173">
        <f>Q297*H297</f>
        <v>0</v>
      </c>
      <c r="S297" s="173">
        <v>0</v>
      </c>
      <c r="T297" s="174">
        <f>S297*H297</f>
        <v>0</v>
      </c>
      <c r="U297" s="219"/>
      <c r="V297" s="219"/>
      <c r="W297" s="219"/>
      <c r="X297" s="219"/>
      <c r="Y297" s="219"/>
      <c r="Z297" s="219"/>
      <c r="AA297" s="219"/>
      <c r="AB297" s="219"/>
      <c r="AC297" s="219"/>
      <c r="AD297" s="219"/>
      <c r="AE297" s="219"/>
      <c r="AR297" s="175" t="s">
        <v>531</v>
      </c>
      <c r="AT297" s="175" t="s">
        <v>128</v>
      </c>
      <c r="AU297" s="175" t="s">
        <v>83</v>
      </c>
      <c r="AY297" s="81" t="s">
        <v>126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81" t="s">
        <v>81</v>
      </c>
      <c r="BK297" s="176">
        <f>ROUND(I297*H297,2)</f>
        <v>0</v>
      </c>
      <c r="BL297" s="81" t="s">
        <v>531</v>
      </c>
      <c r="BM297" s="175" t="s">
        <v>532</v>
      </c>
    </row>
    <row r="298" spans="1:65" s="151" customFormat="1" ht="22.8" customHeight="1">
      <c r="B298" s="152"/>
      <c r="D298" s="153" t="s">
        <v>72</v>
      </c>
      <c r="E298" s="162" t="s">
        <v>533</v>
      </c>
      <c r="F298" s="162" t="s">
        <v>534</v>
      </c>
      <c r="J298" s="163">
        <f>BK298</f>
        <v>0</v>
      </c>
      <c r="L298" s="152"/>
      <c r="M298" s="156"/>
      <c r="N298" s="157"/>
      <c r="O298" s="157"/>
      <c r="P298" s="158">
        <f>P299</f>
        <v>0</v>
      </c>
      <c r="Q298" s="157"/>
      <c r="R298" s="158">
        <f>R299</f>
        <v>0</v>
      </c>
      <c r="S298" s="157"/>
      <c r="T298" s="159">
        <f>T299</f>
        <v>0</v>
      </c>
      <c r="AR298" s="153" t="s">
        <v>149</v>
      </c>
      <c r="AT298" s="160" t="s">
        <v>72</v>
      </c>
      <c r="AU298" s="160" t="s">
        <v>81</v>
      </c>
      <c r="AY298" s="153" t="s">
        <v>126</v>
      </c>
      <c r="BK298" s="161">
        <f>BK299</f>
        <v>0</v>
      </c>
    </row>
    <row r="299" spans="1:65" s="89" customFormat="1" ht="14.4" customHeight="1">
      <c r="A299" s="219"/>
      <c r="B299" s="87"/>
      <c r="C299" s="164" t="s">
        <v>535</v>
      </c>
      <c r="D299" s="164" t="s">
        <v>128</v>
      </c>
      <c r="E299" s="165" t="s">
        <v>536</v>
      </c>
      <c r="F299" s="166" t="s">
        <v>534</v>
      </c>
      <c r="G299" s="167" t="s">
        <v>436</v>
      </c>
      <c r="H299" s="76"/>
      <c r="I299" s="169">
        <f>SUM((J136+J263)*0.01)</f>
        <v>0</v>
      </c>
      <c r="J299" s="169">
        <f>ROUND(I299*H299,2)</f>
        <v>0</v>
      </c>
      <c r="K299" s="170"/>
      <c r="L299" s="87"/>
      <c r="M299" s="171" t="s">
        <v>1</v>
      </c>
      <c r="N299" s="172" t="s">
        <v>38</v>
      </c>
      <c r="O299" s="173">
        <v>0</v>
      </c>
      <c r="P299" s="173">
        <f>O299*H299</f>
        <v>0</v>
      </c>
      <c r="Q299" s="173">
        <v>0</v>
      </c>
      <c r="R299" s="173">
        <f>Q299*H299</f>
        <v>0</v>
      </c>
      <c r="S299" s="173">
        <v>0</v>
      </c>
      <c r="T299" s="174">
        <f>S299*H299</f>
        <v>0</v>
      </c>
      <c r="U299" s="219"/>
      <c r="V299" s="219"/>
      <c r="W299" s="219"/>
      <c r="X299" s="219"/>
      <c r="Y299" s="219"/>
      <c r="Z299" s="219"/>
      <c r="AA299" s="219"/>
      <c r="AB299" s="219"/>
      <c r="AC299" s="219"/>
      <c r="AD299" s="219"/>
      <c r="AE299" s="219"/>
      <c r="AR299" s="175" t="s">
        <v>531</v>
      </c>
      <c r="AT299" s="175" t="s">
        <v>128</v>
      </c>
      <c r="AU299" s="175" t="s">
        <v>83</v>
      </c>
      <c r="AY299" s="81" t="s">
        <v>126</v>
      </c>
      <c r="BE299" s="176">
        <f>IF(N299="základní",J299,0)</f>
        <v>0</v>
      </c>
      <c r="BF299" s="176">
        <f>IF(N299="snížená",J299,0)</f>
        <v>0</v>
      </c>
      <c r="BG299" s="176">
        <f>IF(N299="zákl. přenesená",J299,0)</f>
        <v>0</v>
      </c>
      <c r="BH299" s="176">
        <f>IF(N299="sníž. přenesená",J299,0)</f>
        <v>0</v>
      </c>
      <c r="BI299" s="176">
        <f>IF(N299="nulová",J299,0)</f>
        <v>0</v>
      </c>
      <c r="BJ299" s="81" t="s">
        <v>81</v>
      </c>
      <c r="BK299" s="176">
        <f>ROUND(I299*H299,2)</f>
        <v>0</v>
      </c>
      <c r="BL299" s="81" t="s">
        <v>531</v>
      </c>
      <c r="BM299" s="175" t="s">
        <v>537</v>
      </c>
    </row>
    <row r="300" spans="1:65" s="151" customFormat="1" ht="22.8" customHeight="1">
      <c r="B300" s="152"/>
      <c r="D300" s="153" t="s">
        <v>72</v>
      </c>
      <c r="E300" s="162" t="s">
        <v>538</v>
      </c>
      <c r="F300" s="162" t="s">
        <v>539</v>
      </c>
      <c r="J300" s="163">
        <f>BK300</f>
        <v>0</v>
      </c>
      <c r="L300" s="152"/>
      <c r="M300" s="156"/>
      <c r="N300" s="157"/>
      <c r="O300" s="157"/>
      <c r="P300" s="158">
        <f>P301</f>
        <v>0</v>
      </c>
      <c r="Q300" s="157"/>
      <c r="R300" s="158">
        <f>R301</f>
        <v>0</v>
      </c>
      <c r="S300" s="157"/>
      <c r="T300" s="159">
        <f>T301</f>
        <v>0</v>
      </c>
      <c r="AR300" s="153" t="s">
        <v>149</v>
      </c>
      <c r="AT300" s="160" t="s">
        <v>72</v>
      </c>
      <c r="AU300" s="160" t="s">
        <v>81</v>
      </c>
      <c r="AY300" s="153" t="s">
        <v>126</v>
      </c>
      <c r="BK300" s="161">
        <f>BK301</f>
        <v>0</v>
      </c>
    </row>
    <row r="301" spans="1:65" s="89" customFormat="1" ht="14.4" customHeight="1">
      <c r="A301" s="219"/>
      <c r="B301" s="87"/>
      <c r="C301" s="164" t="s">
        <v>540</v>
      </c>
      <c r="D301" s="164" t="s">
        <v>128</v>
      </c>
      <c r="E301" s="165" t="s">
        <v>541</v>
      </c>
      <c r="F301" s="166" t="s">
        <v>539</v>
      </c>
      <c r="G301" s="167" t="s">
        <v>436</v>
      </c>
      <c r="H301" s="76"/>
      <c r="I301" s="169">
        <f>SUM((J136+J263)*0.01)</f>
        <v>0</v>
      </c>
      <c r="J301" s="169">
        <f>ROUND(I301*H301,2)</f>
        <v>0</v>
      </c>
      <c r="K301" s="170"/>
      <c r="L301" s="87"/>
      <c r="M301" s="171" t="s">
        <v>1</v>
      </c>
      <c r="N301" s="172" t="s">
        <v>38</v>
      </c>
      <c r="O301" s="173">
        <v>0</v>
      </c>
      <c r="P301" s="173">
        <f>O301*H301</f>
        <v>0</v>
      </c>
      <c r="Q301" s="173">
        <v>0</v>
      </c>
      <c r="R301" s="173">
        <f>Q301*H301</f>
        <v>0</v>
      </c>
      <c r="S301" s="173">
        <v>0</v>
      </c>
      <c r="T301" s="174">
        <f>S301*H301</f>
        <v>0</v>
      </c>
      <c r="U301" s="219"/>
      <c r="V301" s="219"/>
      <c r="W301" s="219"/>
      <c r="X301" s="219"/>
      <c r="Y301" s="219"/>
      <c r="Z301" s="219"/>
      <c r="AA301" s="219"/>
      <c r="AB301" s="219"/>
      <c r="AC301" s="219"/>
      <c r="AD301" s="219"/>
      <c r="AE301" s="219"/>
      <c r="AR301" s="175" t="s">
        <v>531</v>
      </c>
      <c r="AT301" s="175" t="s">
        <v>128</v>
      </c>
      <c r="AU301" s="175" t="s">
        <v>83</v>
      </c>
      <c r="AY301" s="81" t="s">
        <v>126</v>
      </c>
      <c r="BE301" s="176">
        <f>IF(N301="základní",J301,0)</f>
        <v>0</v>
      </c>
      <c r="BF301" s="176">
        <f>IF(N301="snížená",J301,0)</f>
        <v>0</v>
      </c>
      <c r="BG301" s="176">
        <f>IF(N301="zákl. přenesená",J301,0)</f>
        <v>0</v>
      </c>
      <c r="BH301" s="176">
        <f>IF(N301="sníž. přenesená",J301,0)</f>
        <v>0</v>
      </c>
      <c r="BI301" s="176">
        <f>IF(N301="nulová",J301,0)</f>
        <v>0</v>
      </c>
      <c r="BJ301" s="81" t="s">
        <v>81</v>
      </c>
      <c r="BK301" s="176">
        <f>ROUND(I301*H301,2)</f>
        <v>0</v>
      </c>
      <c r="BL301" s="81" t="s">
        <v>531</v>
      </c>
      <c r="BM301" s="175" t="s">
        <v>542</v>
      </c>
    </row>
    <row r="302" spans="1:65" s="151" customFormat="1" ht="22.8" customHeight="1">
      <c r="B302" s="152"/>
      <c r="D302" s="153" t="s">
        <v>72</v>
      </c>
      <c r="E302" s="162" t="s">
        <v>543</v>
      </c>
      <c r="F302" s="162" t="s">
        <v>544</v>
      </c>
      <c r="J302" s="163">
        <f>BK302</f>
        <v>0</v>
      </c>
      <c r="L302" s="152"/>
      <c r="M302" s="156"/>
      <c r="N302" s="157"/>
      <c r="O302" s="157"/>
      <c r="P302" s="158">
        <f>P303</f>
        <v>0</v>
      </c>
      <c r="Q302" s="157"/>
      <c r="R302" s="158">
        <f>R303</f>
        <v>0</v>
      </c>
      <c r="S302" s="157"/>
      <c r="T302" s="159">
        <f>T303</f>
        <v>0</v>
      </c>
      <c r="AR302" s="153" t="s">
        <v>149</v>
      </c>
      <c r="AT302" s="160" t="s">
        <v>72</v>
      </c>
      <c r="AU302" s="160" t="s">
        <v>81</v>
      </c>
      <c r="AY302" s="153" t="s">
        <v>126</v>
      </c>
      <c r="BK302" s="161">
        <f>BK303</f>
        <v>0</v>
      </c>
    </row>
    <row r="303" spans="1:65" s="89" customFormat="1" ht="14.4" customHeight="1">
      <c r="A303" s="219"/>
      <c r="B303" s="87"/>
      <c r="C303" s="164" t="s">
        <v>545</v>
      </c>
      <c r="D303" s="164" t="s">
        <v>128</v>
      </c>
      <c r="E303" s="165" t="s">
        <v>546</v>
      </c>
      <c r="F303" s="166" t="s">
        <v>547</v>
      </c>
      <c r="G303" s="167" t="s">
        <v>436</v>
      </c>
      <c r="H303" s="76"/>
      <c r="I303" s="169">
        <f>SUM((J136+J263)*0.01)</f>
        <v>0</v>
      </c>
      <c r="J303" s="169">
        <f>ROUND(I303*H303,2)</f>
        <v>0</v>
      </c>
      <c r="K303" s="170"/>
      <c r="L303" s="87"/>
      <c r="M303" s="212" t="s">
        <v>1</v>
      </c>
      <c r="N303" s="213" t="s">
        <v>38</v>
      </c>
      <c r="O303" s="214">
        <v>0</v>
      </c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219"/>
      <c r="V303" s="219"/>
      <c r="W303" s="219"/>
      <c r="X303" s="219"/>
      <c r="Y303" s="219"/>
      <c r="Z303" s="219"/>
      <c r="AA303" s="219"/>
      <c r="AB303" s="219"/>
      <c r="AC303" s="219"/>
      <c r="AD303" s="219"/>
      <c r="AE303" s="219"/>
      <c r="AR303" s="175" t="s">
        <v>531</v>
      </c>
      <c r="AT303" s="175" t="s">
        <v>128</v>
      </c>
      <c r="AU303" s="175" t="s">
        <v>83</v>
      </c>
      <c r="AY303" s="81" t="s">
        <v>126</v>
      </c>
      <c r="BE303" s="176">
        <f>IF(N303="základní",J303,0)</f>
        <v>0</v>
      </c>
      <c r="BF303" s="176">
        <f>IF(N303="snížená",J303,0)</f>
        <v>0</v>
      </c>
      <c r="BG303" s="176">
        <f>IF(N303="zákl. přenesená",J303,0)</f>
        <v>0</v>
      </c>
      <c r="BH303" s="176">
        <f>IF(N303="sníž. přenesená",J303,0)</f>
        <v>0</v>
      </c>
      <c r="BI303" s="176">
        <f>IF(N303="nulová",J303,0)</f>
        <v>0</v>
      </c>
      <c r="BJ303" s="81" t="s">
        <v>81</v>
      </c>
      <c r="BK303" s="176">
        <f>ROUND(I303*H303,2)</f>
        <v>0</v>
      </c>
      <c r="BL303" s="81" t="s">
        <v>531</v>
      </c>
      <c r="BM303" s="175" t="s">
        <v>548</v>
      </c>
    </row>
    <row r="304" spans="1:65" s="89" customFormat="1" ht="6.9" customHeight="1">
      <c r="A304" s="219"/>
      <c r="B304" s="116"/>
      <c r="C304" s="117"/>
      <c r="D304" s="117"/>
      <c r="E304" s="117"/>
      <c r="F304" s="117"/>
      <c r="G304" s="117"/>
      <c r="H304" s="117"/>
      <c r="I304" s="117"/>
      <c r="J304" s="117"/>
      <c r="K304" s="117"/>
      <c r="L304" s="87"/>
      <c r="M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9"/>
      <c r="Y304" s="219"/>
      <c r="Z304" s="219"/>
      <c r="AA304" s="219"/>
      <c r="AB304" s="219"/>
      <c r="AC304" s="219"/>
      <c r="AD304" s="219"/>
      <c r="AE304" s="219"/>
    </row>
  </sheetData>
  <sheetProtection password="CD24" sheet="1" objects="1" scenarios="1" selectLockedCells="1"/>
  <autoFilter ref="C134:K30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8"/>
  <sheetViews>
    <sheetView workbookViewId="0">
      <selection activeCell="F11" sqref="F11"/>
    </sheetView>
  </sheetViews>
  <sheetFormatPr defaultColWidth="13.5703125" defaultRowHeight="16.2" customHeight="1"/>
  <cols>
    <col min="1" max="1" width="10.28515625" style="350" customWidth="1"/>
    <col min="2" max="2" width="16.28515625" style="350" customWidth="1"/>
    <col min="3" max="3" width="85" style="351" customWidth="1"/>
    <col min="4" max="5" width="13.5703125" style="352"/>
    <col min="6" max="6" width="13.5703125" style="224"/>
    <col min="7" max="7" width="15.42578125" style="224" customWidth="1"/>
    <col min="8" max="8" width="18.28515625" style="224" customWidth="1"/>
    <col min="9" max="9" width="13.5703125" style="271"/>
    <col min="10" max="16384" width="13.5703125" style="224"/>
  </cols>
  <sheetData>
    <row r="1" spans="1:10" ht="16.2" customHeight="1">
      <c r="A1" s="267" t="s">
        <v>24</v>
      </c>
      <c r="B1" s="268"/>
      <c r="C1" s="269"/>
      <c r="D1" s="270"/>
      <c r="E1" s="270"/>
    </row>
    <row r="2" spans="1:10" ht="16.2" customHeight="1" thickBot="1">
      <c r="A2" s="272"/>
      <c r="B2" s="273"/>
      <c r="C2" s="274"/>
      <c r="D2" s="273"/>
      <c r="E2" s="275"/>
    </row>
    <row r="3" spans="1:10" ht="16.2" customHeight="1" thickTop="1">
      <c r="A3" s="276" t="s">
        <v>549</v>
      </c>
      <c r="B3" s="277"/>
      <c r="C3" s="277"/>
      <c r="D3" s="277"/>
      <c r="E3" s="278"/>
      <c r="F3" s="279" t="s">
        <v>550</v>
      </c>
      <c r="G3" s="280"/>
      <c r="H3" s="280"/>
      <c r="I3" s="280"/>
      <c r="J3" s="281"/>
    </row>
    <row r="4" spans="1:10" ht="16.2" customHeight="1" thickBot="1">
      <c r="A4" s="282"/>
      <c r="B4" s="283"/>
      <c r="C4" s="283"/>
      <c r="D4" s="283"/>
      <c r="E4" s="284"/>
      <c r="F4" s="285"/>
      <c r="G4" s="286"/>
      <c r="H4" s="286"/>
      <c r="I4" s="286"/>
      <c r="J4" s="287"/>
    </row>
    <row r="5" spans="1:10" ht="16.2" customHeight="1" thickTop="1" thickBot="1">
      <c r="A5" s="288" t="s">
        <v>551</v>
      </c>
      <c r="B5" s="289" t="s">
        <v>552</v>
      </c>
      <c r="C5" s="289" t="s">
        <v>24</v>
      </c>
      <c r="D5" s="289" t="s">
        <v>553</v>
      </c>
      <c r="E5" s="290" t="s">
        <v>114</v>
      </c>
      <c r="F5" s="291" t="s">
        <v>554</v>
      </c>
      <c r="G5" s="291"/>
      <c r="H5" s="291"/>
      <c r="I5" s="292" t="s">
        <v>555</v>
      </c>
      <c r="J5" s="293"/>
    </row>
    <row r="6" spans="1:10" ht="16.2" customHeight="1" thickBot="1">
      <c r="A6" s="294"/>
      <c r="B6" s="295"/>
      <c r="C6" s="295"/>
      <c r="D6" s="295"/>
      <c r="E6" s="296"/>
      <c r="F6" s="297" t="s">
        <v>556</v>
      </c>
      <c r="G6" s="298" t="s">
        <v>557</v>
      </c>
      <c r="H6" s="299"/>
      <c r="I6" s="300" t="s">
        <v>558</v>
      </c>
      <c r="J6" s="300" t="s">
        <v>559</v>
      </c>
    </row>
    <row r="7" spans="1:10" ht="16.2" customHeight="1" thickBot="1">
      <c r="A7" s="301"/>
      <c r="B7" s="302"/>
      <c r="C7" s="302"/>
      <c r="D7" s="302"/>
      <c r="E7" s="303"/>
      <c r="F7" s="304"/>
      <c r="G7" s="305" t="s">
        <v>560</v>
      </c>
      <c r="H7" s="305" t="s">
        <v>561</v>
      </c>
      <c r="I7" s="306"/>
      <c r="J7" s="306"/>
    </row>
    <row r="8" spans="1:10" ht="16.2" customHeight="1" thickBot="1">
      <c r="A8" s="307"/>
      <c r="B8" s="308"/>
      <c r="C8" s="291" t="s">
        <v>625</v>
      </c>
      <c r="D8" s="309"/>
      <c r="E8" s="309"/>
      <c r="F8" s="310"/>
      <c r="G8" s="311"/>
      <c r="H8" s="311"/>
      <c r="I8" s="310"/>
      <c r="J8" s="310"/>
    </row>
    <row r="9" spans="1:10" ht="16.2" customHeight="1" thickBot="1">
      <c r="A9" s="307"/>
      <c r="B9" s="308"/>
      <c r="C9" s="291" t="s">
        <v>127</v>
      </c>
      <c r="D9" s="309"/>
      <c r="E9" s="309"/>
      <c r="F9" s="308"/>
      <c r="G9" s="310"/>
      <c r="H9" s="308"/>
      <c r="I9" s="310"/>
      <c r="J9" s="310"/>
    </row>
    <row r="10" spans="1:10" ht="16.2" customHeight="1" thickBot="1">
      <c r="A10" s="307"/>
      <c r="B10" s="308"/>
      <c r="C10" s="312" t="s">
        <v>562</v>
      </c>
      <c r="D10" s="309"/>
      <c r="E10" s="309"/>
      <c r="F10" s="308"/>
      <c r="G10" s="310"/>
      <c r="H10" s="308"/>
      <c r="I10" s="310"/>
      <c r="J10" s="310"/>
    </row>
    <row r="11" spans="1:10" ht="16.2" customHeight="1" thickBot="1">
      <c r="A11" s="313">
        <v>2</v>
      </c>
      <c r="B11" s="314" t="s">
        <v>563</v>
      </c>
      <c r="C11" s="314" t="s">
        <v>564</v>
      </c>
      <c r="D11" s="315" t="s">
        <v>565</v>
      </c>
      <c r="E11" s="309">
        <v>9.9</v>
      </c>
      <c r="F11" s="216"/>
      <c r="G11" s="310"/>
      <c r="H11" s="316">
        <f>E11*F11</f>
        <v>0</v>
      </c>
      <c r="I11" s="310"/>
      <c r="J11" s="310"/>
    </row>
    <row r="12" spans="1:10" ht="16.2" customHeight="1" thickBot="1">
      <c r="A12" s="313">
        <v>4</v>
      </c>
      <c r="B12" s="314" t="s">
        <v>566</v>
      </c>
      <c r="C12" s="314" t="s">
        <v>567</v>
      </c>
      <c r="D12" s="315" t="s">
        <v>568</v>
      </c>
      <c r="E12" s="309">
        <v>0.5</v>
      </c>
      <c r="F12" s="216"/>
      <c r="G12" s="310"/>
      <c r="H12" s="316">
        <f>E12*F12</f>
        <v>0</v>
      </c>
      <c r="I12" s="310"/>
      <c r="J12" s="310"/>
    </row>
    <row r="13" spans="1:10" ht="16.2" customHeight="1" thickBot="1">
      <c r="A13" s="307"/>
      <c r="B13" s="317"/>
      <c r="C13" s="312"/>
      <c r="D13" s="317"/>
      <c r="E13" s="309"/>
      <c r="F13" s="308"/>
      <c r="G13" s="310"/>
      <c r="H13" s="308"/>
      <c r="I13" s="310"/>
      <c r="J13" s="310"/>
    </row>
    <row r="14" spans="1:10" ht="16.2" customHeight="1" thickBot="1">
      <c r="A14" s="307"/>
      <c r="B14" s="308"/>
      <c r="C14" s="291" t="s">
        <v>569</v>
      </c>
      <c r="D14" s="309"/>
      <c r="E14" s="309"/>
      <c r="F14" s="308"/>
      <c r="G14" s="310"/>
      <c r="H14" s="308"/>
      <c r="I14" s="310"/>
      <c r="J14" s="310"/>
    </row>
    <row r="15" spans="1:10" ht="16.2" customHeight="1" thickBot="1">
      <c r="A15" s="313">
        <v>5</v>
      </c>
      <c r="B15" s="314" t="s">
        <v>570</v>
      </c>
      <c r="C15" s="314" t="s">
        <v>571</v>
      </c>
      <c r="D15" s="315" t="s">
        <v>262</v>
      </c>
      <c r="E15" s="309">
        <v>2</v>
      </c>
      <c r="F15" s="216"/>
      <c r="G15" s="310"/>
      <c r="H15" s="316">
        <f t="shared" ref="H15:H20" si="0">E15*F15</f>
        <v>0</v>
      </c>
      <c r="I15" s="310"/>
      <c r="J15" s="310"/>
    </row>
    <row r="16" spans="1:10" ht="16.2" customHeight="1" thickBot="1">
      <c r="A16" s="313">
        <v>6</v>
      </c>
      <c r="B16" s="314" t="s">
        <v>572</v>
      </c>
      <c r="C16" s="314" t="s">
        <v>573</v>
      </c>
      <c r="D16" s="315" t="s">
        <v>262</v>
      </c>
      <c r="E16" s="309">
        <v>2</v>
      </c>
      <c r="F16" s="216"/>
      <c r="G16" s="310"/>
      <c r="H16" s="316">
        <f t="shared" si="0"/>
        <v>0</v>
      </c>
      <c r="I16" s="310"/>
      <c r="J16" s="310"/>
    </row>
    <row r="17" spans="1:10" ht="16.2" customHeight="1" thickBot="1">
      <c r="A17" s="313">
        <v>7</v>
      </c>
      <c r="B17" s="314" t="s">
        <v>574</v>
      </c>
      <c r="C17" s="314" t="s">
        <v>575</v>
      </c>
      <c r="D17" s="315" t="s">
        <v>262</v>
      </c>
      <c r="E17" s="309">
        <v>2</v>
      </c>
      <c r="F17" s="216"/>
      <c r="G17" s="310"/>
      <c r="H17" s="316">
        <f t="shared" si="0"/>
        <v>0</v>
      </c>
      <c r="I17" s="310"/>
      <c r="J17" s="310"/>
    </row>
    <row r="18" spans="1:10" ht="16.2" customHeight="1" thickBot="1">
      <c r="A18" s="313">
        <v>8</v>
      </c>
      <c r="B18" s="314" t="s">
        <v>576</v>
      </c>
      <c r="C18" s="314" t="s">
        <v>577</v>
      </c>
      <c r="D18" s="315" t="s">
        <v>262</v>
      </c>
      <c r="E18" s="309">
        <v>2</v>
      </c>
      <c r="F18" s="216"/>
      <c r="G18" s="310"/>
      <c r="H18" s="316">
        <f t="shared" si="0"/>
        <v>0</v>
      </c>
      <c r="I18" s="310"/>
      <c r="J18" s="310"/>
    </row>
    <row r="19" spans="1:10" ht="16.2" customHeight="1" thickBot="1">
      <c r="A19" s="313">
        <v>9</v>
      </c>
      <c r="B19" s="314" t="s">
        <v>578</v>
      </c>
      <c r="C19" s="314" t="s">
        <v>579</v>
      </c>
      <c r="D19" s="309" t="s">
        <v>580</v>
      </c>
      <c r="E19" s="309">
        <v>3.2</v>
      </c>
      <c r="F19" s="216"/>
      <c r="G19" s="310"/>
      <c r="H19" s="316">
        <f t="shared" si="0"/>
        <v>0</v>
      </c>
      <c r="I19" s="310"/>
      <c r="J19" s="310"/>
    </row>
    <row r="20" spans="1:10" ht="16.2" customHeight="1" thickBot="1">
      <c r="A20" s="313">
        <v>10</v>
      </c>
      <c r="B20" s="314" t="s">
        <v>581</v>
      </c>
      <c r="C20" s="314" t="s">
        <v>582</v>
      </c>
      <c r="D20" s="309" t="s">
        <v>568</v>
      </c>
      <c r="E20" s="309">
        <v>0.1</v>
      </c>
      <c r="F20" s="216"/>
      <c r="G20" s="310"/>
      <c r="H20" s="316">
        <f t="shared" si="0"/>
        <v>0</v>
      </c>
      <c r="I20" s="310"/>
      <c r="J20" s="310"/>
    </row>
    <row r="21" spans="1:10" ht="16.2" customHeight="1" thickBot="1">
      <c r="A21" s="318"/>
      <c r="B21" s="308"/>
      <c r="C21" s="291" t="s">
        <v>583</v>
      </c>
      <c r="D21" s="315"/>
      <c r="E21" s="319"/>
      <c r="F21" s="320"/>
      <c r="G21" s="308"/>
      <c r="H21" s="308"/>
      <c r="I21" s="308"/>
      <c r="J21" s="308"/>
    </row>
    <row r="22" spans="1:10" ht="16.2" customHeight="1" thickBot="1">
      <c r="A22" s="318">
        <v>11</v>
      </c>
      <c r="B22" s="314" t="s">
        <v>584</v>
      </c>
      <c r="C22" s="314" t="s">
        <v>585</v>
      </c>
      <c r="D22" s="309" t="s">
        <v>580</v>
      </c>
      <c r="E22" s="319">
        <v>9.9</v>
      </c>
      <c r="F22" s="217"/>
      <c r="G22" s="308"/>
      <c r="H22" s="316">
        <f t="shared" ref="H22:H28" si="1">E22*F22</f>
        <v>0</v>
      </c>
      <c r="I22" s="308"/>
      <c r="J22" s="308"/>
    </row>
    <row r="23" spans="1:10" ht="16.2" customHeight="1" thickBot="1">
      <c r="A23" s="318">
        <v>12</v>
      </c>
      <c r="B23" s="314" t="s">
        <v>586</v>
      </c>
      <c r="C23" s="314" t="s">
        <v>587</v>
      </c>
      <c r="D23" s="309" t="s">
        <v>580</v>
      </c>
      <c r="E23" s="319">
        <v>11</v>
      </c>
      <c r="F23" s="217"/>
      <c r="G23" s="308"/>
      <c r="H23" s="316">
        <f t="shared" si="1"/>
        <v>0</v>
      </c>
      <c r="I23" s="308"/>
      <c r="J23" s="308"/>
    </row>
    <row r="24" spans="1:10" ht="16.2" customHeight="1" thickBot="1">
      <c r="A24" s="318">
        <v>13</v>
      </c>
      <c r="B24" s="314" t="s">
        <v>588</v>
      </c>
      <c r="C24" s="314" t="s">
        <v>589</v>
      </c>
      <c r="D24" s="315" t="s">
        <v>262</v>
      </c>
      <c r="E24" s="319">
        <v>54</v>
      </c>
      <c r="F24" s="217"/>
      <c r="G24" s="308"/>
      <c r="H24" s="316">
        <f t="shared" si="1"/>
        <v>0</v>
      </c>
      <c r="I24" s="308"/>
      <c r="J24" s="308"/>
    </row>
    <row r="25" spans="1:10" ht="16.2" customHeight="1" thickBot="1">
      <c r="A25" s="318">
        <v>14</v>
      </c>
      <c r="B25" s="314" t="s">
        <v>590</v>
      </c>
      <c r="C25" s="314" t="s">
        <v>591</v>
      </c>
      <c r="D25" s="315" t="s">
        <v>262</v>
      </c>
      <c r="E25" s="319">
        <v>54</v>
      </c>
      <c r="F25" s="217"/>
      <c r="G25" s="308"/>
      <c r="H25" s="316">
        <f t="shared" si="1"/>
        <v>0</v>
      </c>
      <c r="I25" s="308"/>
      <c r="J25" s="308"/>
    </row>
    <row r="26" spans="1:10" ht="16.2" customHeight="1" thickBot="1">
      <c r="A26" s="318">
        <v>15</v>
      </c>
      <c r="B26" s="314" t="s">
        <v>592</v>
      </c>
      <c r="C26" s="314" t="s">
        <v>593</v>
      </c>
      <c r="D26" s="309" t="s">
        <v>580</v>
      </c>
      <c r="E26" s="319">
        <v>9.9</v>
      </c>
      <c r="F26" s="217"/>
      <c r="G26" s="308"/>
      <c r="H26" s="316">
        <f t="shared" si="1"/>
        <v>0</v>
      </c>
      <c r="I26" s="308"/>
      <c r="J26" s="308"/>
    </row>
    <row r="27" spans="1:10" ht="16.2" customHeight="1" thickBot="1">
      <c r="A27" s="318">
        <v>16</v>
      </c>
      <c r="B27" s="314" t="s">
        <v>594</v>
      </c>
      <c r="C27" s="314" t="s">
        <v>595</v>
      </c>
      <c r="D27" s="309" t="s">
        <v>262</v>
      </c>
      <c r="E27" s="319">
        <v>54</v>
      </c>
      <c r="F27" s="217"/>
      <c r="G27" s="308"/>
      <c r="H27" s="316">
        <f t="shared" si="1"/>
        <v>0</v>
      </c>
      <c r="I27" s="308"/>
      <c r="J27" s="308"/>
    </row>
    <row r="28" spans="1:10" ht="16.2" customHeight="1" thickBot="1">
      <c r="A28" s="318">
        <v>17</v>
      </c>
      <c r="B28" s="314" t="s">
        <v>596</v>
      </c>
      <c r="C28" s="314" t="s">
        <v>597</v>
      </c>
      <c r="D28" s="315" t="s">
        <v>568</v>
      </c>
      <c r="E28" s="319">
        <v>0.2</v>
      </c>
      <c r="F28" s="217"/>
      <c r="G28" s="308"/>
      <c r="H28" s="316">
        <f t="shared" si="1"/>
        <v>0</v>
      </c>
      <c r="I28" s="308"/>
      <c r="J28" s="308"/>
    </row>
    <row r="29" spans="1:10" ht="16.2" customHeight="1" thickBot="1">
      <c r="A29" s="307"/>
      <c r="B29" s="308"/>
      <c r="C29" s="321" t="s">
        <v>598</v>
      </c>
      <c r="D29" s="309"/>
      <c r="E29" s="309"/>
      <c r="F29" s="308"/>
      <c r="G29" s="310"/>
      <c r="H29" s="322">
        <f>SUM(H9:H28)</f>
        <v>0</v>
      </c>
      <c r="I29" s="310"/>
      <c r="J29" s="310"/>
    </row>
    <row r="30" spans="1:10" ht="16.2" customHeight="1" thickBot="1">
      <c r="A30" s="307"/>
      <c r="B30" s="308"/>
      <c r="C30" s="291" t="s">
        <v>599</v>
      </c>
      <c r="D30" s="309"/>
      <c r="E30" s="309"/>
      <c r="F30" s="308"/>
      <c r="G30" s="310"/>
      <c r="H30" s="310"/>
      <c r="I30" s="310"/>
      <c r="J30" s="310"/>
    </row>
    <row r="31" spans="1:10" ht="16.2" customHeight="1" thickBot="1">
      <c r="A31" s="313">
        <v>18</v>
      </c>
      <c r="B31" s="308"/>
      <c r="C31" s="314" t="s">
        <v>600</v>
      </c>
      <c r="D31" s="315" t="s">
        <v>568</v>
      </c>
      <c r="E31" s="309">
        <v>1.5</v>
      </c>
      <c r="F31" s="216"/>
      <c r="G31" s="316">
        <f>E31*F31</f>
        <v>0</v>
      </c>
      <c r="H31" s="310"/>
      <c r="I31" s="310"/>
      <c r="J31" s="323">
        <f>E31*1.4</f>
        <v>2.0999999999999996</v>
      </c>
    </row>
    <row r="32" spans="1:10" ht="16.2" customHeight="1" thickBot="1">
      <c r="A32" s="313">
        <v>19</v>
      </c>
      <c r="B32" s="308"/>
      <c r="C32" s="314" t="s">
        <v>601</v>
      </c>
      <c r="D32" s="315" t="s">
        <v>262</v>
      </c>
      <c r="E32" s="309">
        <v>6</v>
      </c>
      <c r="F32" s="216"/>
      <c r="G32" s="316">
        <f>F32*E32</f>
        <v>0</v>
      </c>
      <c r="H32" s="310"/>
      <c r="I32" s="323">
        <v>5.0000000000000001E-3</v>
      </c>
      <c r="J32" s="323">
        <v>0.03</v>
      </c>
    </row>
    <row r="33" spans="1:15" ht="16.2" customHeight="1" thickBot="1">
      <c r="A33" s="313">
        <v>20</v>
      </c>
      <c r="B33" s="308"/>
      <c r="C33" s="314" t="s">
        <v>602</v>
      </c>
      <c r="D33" s="315" t="s">
        <v>603</v>
      </c>
      <c r="E33" s="309">
        <v>64</v>
      </c>
      <c r="F33" s="216"/>
      <c r="G33" s="316">
        <f>F33*E33</f>
        <v>0</v>
      </c>
      <c r="H33" s="310"/>
      <c r="I33" s="323">
        <v>1.0000000000000001E-5</v>
      </c>
      <c r="J33" s="323">
        <v>6.4000000000000005E-4</v>
      </c>
    </row>
    <row r="34" spans="1:15" ht="31.8" customHeight="1" thickBot="1">
      <c r="A34" s="313">
        <v>21</v>
      </c>
      <c r="B34" s="308"/>
      <c r="C34" s="314" t="s">
        <v>624</v>
      </c>
      <c r="D34" s="315" t="s">
        <v>604</v>
      </c>
      <c r="E34" s="309">
        <v>6.3E-3</v>
      </c>
      <c r="F34" s="216"/>
      <c r="G34" s="316">
        <f>F34*E34</f>
        <v>0</v>
      </c>
      <c r="H34" s="310"/>
      <c r="I34" s="323">
        <v>1E-3</v>
      </c>
      <c r="J34" s="323">
        <v>6.2999999999999998E-6</v>
      </c>
    </row>
    <row r="35" spans="1:15" ht="16.2" customHeight="1" thickBot="1">
      <c r="A35" s="313">
        <v>22</v>
      </c>
      <c r="B35" s="308"/>
      <c r="C35" s="314" t="s">
        <v>605</v>
      </c>
      <c r="D35" s="315" t="s">
        <v>565</v>
      </c>
      <c r="E35" s="309">
        <v>11</v>
      </c>
      <c r="F35" s="216"/>
      <c r="G35" s="316">
        <f>F35*E35</f>
        <v>0</v>
      </c>
      <c r="H35" s="310"/>
      <c r="I35" s="323">
        <v>6.9999999999999999E-4</v>
      </c>
      <c r="J35" s="323">
        <f>I35*E35</f>
        <v>7.7000000000000002E-3</v>
      </c>
    </row>
    <row r="36" spans="1:15" ht="16.2" customHeight="1" thickBot="1">
      <c r="A36" s="313">
        <v>23</v>
      </c>
      <c r="B36" s="308"/>
      <c r="C36" s="314" t="s">
        <v>606</v>
      </c>
      <c r="D36" s="315" t="s">
        <v>568</v>
      </c>
      <c r="E36" s="309">
        <v>0.32</v>
      </c>
      <c r="F36" s="218"/>
      <c r="G36" s="316">
        <f>F36*E36</f>
        <v>0</v>
      </c>
      <c r="H36" s="310"/>
      <c r="I36" s="323">
        <v>0.5</v>
      </c>
      <c r="J36" s="323">
        <f>I36*E36</f>
        <v>0.16</v>
      </c>
    </row>
    <row r="37" spans="1:15" ht="16.2" customHeight="1" thickBot="1">
      <c r="A37" s="313"/>
      <c r="B37" s="308"/>
      <c r="C37" s="312" t="s">
        <v>607</v>
      </c>
      <c r="D37" s="315"/>
      <c r="E37" s="309"/>
      <c r="F37" s="324"/>
      <c r="G37" s="308"/>
      <c r="H37" s="310"/>
      <c r="I37" s="308"/>
      <c r="J37" s="308"/>
    </row>
    <row r="38" spans="1:15" ht="16.2" customHeight="1" thickBot="1">
      <c r="A38" s="313">
        <v>24</v>
      </c>
      <c r="B38" s="308"/>
      <c r="C38" s="314" t="s">
        <v>608</v>
      </c>
      <c r="D38" s="309" t="s">
        <v>580</v>
      </c>
      <c r="E38" s="309">
        <v>11</v>
      </c>
      <c r="F38" s="216"/>
      <c r="G38" s="316">
        <f>F38*E38</f>
        <v>0</v>
      </c>
      <c r="H38" s="310"/>
      <c r="I38" s="323">
        <v>5.0000000000000002E-5</v>
      </c>
      <c r="J38" s="323">
        <f>I38*E38</f>
        <v>5.5000000000000003E-4</v>
      </c>
    </row>
    <row r="39" spans="1:15" ht="16.2" customHeight="1" thickBot="1">
      <c r="A39" s="313">
        <v>25</v>
      </c>
      <c r="B39" s="308"/>
      <c r="C39" s="321" t="s">
        <v>609</v>
      </c>
      <c r="D39" s="309"/>
      <c r="E39" s="309"/>
      <c r="F39" s="308"/>
      <c r="G39" s="316">
        <f>SUM((G31+G32+G33+G34+G35+G36+G38)*0.01)</f>
        <v>0</v>
      </c>
      <c r="H39" s="310"/>
      <c r="I39" s="308"/>
      <c r="J39" s="308"/>
      <c r="O39" s="325"/>
    </row>
    <row r="40" spans="1:15" ht="16.2" customHeight="1" thickBot="1">
      <c r="A40" s="313"/>
      <c r="B40" s="308"/>
      <c r="C40" s="291" t="s">
        <v>610</v>
      </c>
      <c r="D40" s="309"/>
      <c r="E40" s="309"/>
      <c r="F40" s="308"/>
      <c r="G40" s="308"/>
      <c r="H40" s="310"/>
      <c r="I40" s="308"/>
      <c r="J40" s="308"/>
      <c r="O40" s="325"/>
    </row>
    <row r="41" spans="1:15" ht="16.2" customHeight="1" thickBot="1">
      <c r="A41" s="313"/>
      <c r="B41" s="308"/>
      <c r="C41" s="291" t="s">
        <v>611</v>
      </c>
      <c r="D41" s="309"/>
      <c r="E41" s="309"/>
      <c r="F41" s="308"/>
      <c r="G41" s="308"/>
      <c r="H41" s="310"/>
      <c r="I41" s="308"/>
      <c r="J41" s="308"/>
    </row>
    <row r="42" spans="1:15" ht="16.2" customHeight="1" thickBot="1">
      <c r="A42" s="313">
        <v>26</v>
      </c>
      <c r="B42" s="308"/>
      <c r="C42" s="326" t="s">
        <v>612</v>
      </c>
      <c r="D42" s="315" t="s">
        <v>262</v>
      </c>
      <c r="E42" s="309">
        <v>2</v>
      </c>
      <c r="F42" s="216"/>
      <c r="G42" s="316">
        <f>F42*E42</f>
        <v>0</v>
      </c>
      <c r="H42" s="310"/>
      <c r="I42" s="323">
        <v>0.05</v>
      </c>
      <c r="J42" s="323">
        <f>I42*E42</f>
        <v>0.1</v>
      </c>
      <c r="O42" s="325"/>
    </row>
    <row r="43" spans="1:15" ht="16.2" customHeight="1" thickBot="1">
      <c r="A43" s="313"/>
      <c r="B43" s="308"/>
      <c r="C43" s="291" t="s">
        <v>613</v>
      </c>
      <c r="D43" s="315"/>
      <c r="E43" s="309"/>
      <c r="F43" s="308"/>
      <c r="G43" s="308"/>
      <c r="H43" s="310"/>
      <c r="I43" s="308"/>
      <c r="J43" s="308"/>
    </row>
    <row r="44" spans="1:15" ht="16.2" customHeight="1" thickBot="1">
      <c r="A44" s="313">
        <v>27</v>
      </c>
      <c r="B44" s="308"/>
      <c r="C44" s="326" t="s">
        <v>614</v>
      </c>
      <c r="D44" s="315" t="s">
        <v>262</v>
      </c>
      <c r="E44" s="309">
        <v>54</v>
      </c>
      <c r="F44" s="216"/>
      <c r="G44" s="316">
        <f>F44*E44</f>
        <v>0</v>
      </c>
      <c r="H44" s="310"/>
      <c r="I44" s="323">
        <v>2E-3</v>
      </c>
      <c r="J44" s="323">
        <f>I44*E44</f>
        <v>0.108</v>
      </c>
    </row>
    <row r="45" spans="1:15" ht="16.2" customHeight="1" thickBot="1">
      <c r="A45" s="313"/>
      <c r="B45" s="308"/>
      <c r="C45" s="321" t="s">
        <v>615</v>
      </c>
      <c r="D45" s="309"/>
      <c r="E45" s="309"/>
      <c r="F45" s="308"/>
      <c r="G45" s="316">
        <f>SUM(G42:G44) * 0.1</f>
        <v>0</v>
      </c>
      <c r="H45" s="310"/>
      <c r="I45" s="308"/>
      <c r="J45" s="310"/>
    </row>
    <row r="46" spans="1:15" ht="32.4" customHeight="1" thickBot="1">
      <c r="A46" s="313">
        <v>28</v>
      </c>
      <c r="B46" s="308" t="s">
        <v>616</v>
      </c>
      <c r="C46" s="327" t="s">
        <v>617</v>
      </c>
      <c r="D46" s="309" t="s">
        <v>187</v>
      </c>
      <c r="E46" s="309">
        <f>SUM(J31:J44)</f>
        <v>2.5068962999999997</v>
      </c>
      <c r="F46" s="216"/>
      <c r="G46" s="316">
        <f>F46*E46</f>
        <v>0</v>
      </c>
      <c r="H46" s="310"/>
      <c r="I46" s="308"/>
      <c r="J46" s="310"/>
      <c r="O46" s="325"/>
    </row>
    <row r="47" spans="1:15" ht="16.2" customHeight="1" thickBot="1">
      <c r="A47" s="328"/>
      <c r="B47" s="329"/>
      <c r="C47" s="327" t="s">
        <v>618</v>
      </c>
      <c r="D47" s="330"/>
      <c r="E47" s="330"/>
      <c r="F47" s="329"/>
      <c r="G47" s="331"/>
      <c r="H47" s="331"/>
      <c r="I47" s="331"/>
      <c r="J47" s="331"/>
      <c r="O47" s="325"/>
    </row>
    <row r="48" spans="1:15" ht="16.2" customHeight="1" thickBot="1">
      <c r="A48" s="332"/>
      <c r="B48" s="333"/>
      <c r="C48" s="327"/>
      <c r="D48" s="334"/>
      <c r="E48" s="334"/>
      <c r="F48" s="333"/>
      <c r="G48" s="335"/>
      <c r="H48" s="335"/>
      <c r="I48" s="335"/>
      <c r="J48" s="335"/>
      <c r="O48" s="325"/>
    </row>
    <row r="49" spans="1:15" ht="16.2" customHeight="1" thickBot="1">
      <c r="A49" s="336"/>
      <c r="B49" s="324"/>
      <c r="C49" s="337" t="s">
        <v>619</v>
      </c>
      <c r="D49" s="338"/>
      <c r="E49" s="338"/>
      <c r="F49" s="324"/>
      <c r="G49" s="339">
        <f>SUM(G31:G48)</f>
        <v>0</v>
      </c>
      <c r="H49" s="311"/>
      <c r="I49" s="311"/>
      <c r="J49" s="311"/>
    </row>
    <row r="50" spans="1:15" ht="16.2" customHeight="1">
      <c r="A50" s="340"/>
      <c r="B50" s="340"/>
      <c r="C50" s="341"/>
      <c r="D50" s="340"/>
      <c r="E50" s="340"/>
      <c r="F50" s="340"/>
      <c r="G50" s="340"/>
      <c r="H50" s="340"/>
      <c r="I50" s="340"/>
      <c r="J50" s="340"/>
    </row>
    <row r="51" spans="1:15" ht="16.2" customHeight="1" thickBot="1">
      <c r="A51" s="340"/>
      <c r="B51" s="340"/>
      <c r="C51" s="341"/>
      <c r="D51" s="340"/>
      <c r="E51" s="340"/>
      <c r="F51" s="340"/>
      <c r="G51" s="340"/>
      <c r="H51" s="340"/>
      <c r="I51" s="340"/>
      <c r="J51" s="340"/>
    </row>
    <row r="52" spans="1:15" ht="16.2" customHeight="1" thickBot="1">
      <c r="A52" s="342"/>
      <c r="B52" s="324" t="s">
        <v>620</v>
      </c>
      <c r="C52" s="343"/>
      <c r="D52" s="338"/>
      <c r="E52" s="324"/>
      <c r="F52" s="324"/>
      <c r="G52" s="324"/>
      <c r="H52" s="344"/>
      <c r="I52" s="324"/>
      <c r="J52" s="324"/>
      <c r="O52" s="325"/>
    </row>
    <row r="53" spans="1:15" ht="16.2" customHeight="1" thickBot="1">
      <c r="A53" s="345"/>
      <c r="B53" s="308"/>
      <c r="C53" s="346" t="s">
        <v>621</v>
      </c>
      <c r="D53" s="309"/>
      <c r="E53" s="308"/>
      <c r="F53" s="308"/>
      <c r="G53" s="308"/>
      <c r="H53" s="322">
        <f>H29</f>
        <v>0</v>
      </c>
      <c r="I53" s="308"/>
      <c r="J53" s="308"/>
    </row>
    <row r="54" spans="1:15" ht="16.2" customHeight="1" thickBot="1">
      <c r="A54" s="345"/>
      <c r="B54" s="308"/>
      <c r="C54" s="346"/>
      <c r="D54" s="309"/>
      <c r="E54" s="308"/>
      <c r="F54" s="308"/>
      <c r="G54" s="308"/>
      <c r="H54" s="321"/>
      <c r="I54" s="308"/>
      <c r="J54" s="308"/>
    </row>
    <row r="55" spans="1:15" ht="16.2" customHeight="1" thickBot="1">
      <c r="A55" s="345"/>
      <c r="B55" s="308"/>
      <c r="C55" s="346" t="s">
        <v>622</v>
      </c>
      <c r="D55" s="309"/>
      <c r="E55" s="308"/>
      <c r="F55" s="308"/>
      <c r="G55" s="322">
        <f>G49</f>
        <v>0</v>
      </c>
      <c r="H55" s="308"/>
      <c r="I55" s="308"/>
      <c r="J55" s="308"/>
      <c r="O55" s="325"/>
    </row>
    <row r="56" spans="1:15" ht="16.2" customHeight="1" thickBot="1">
      <c r="A56" s="345"/>
      <c r="B56" s="308"/>
      <c r="C56" s="346"/>
      <c r="D56" s="309"/>
      <c r="E56" s="308"/>
      <c r="F56" s="308"/>
      <c r="G56" s="347"/>
      <c r="H56" s="308"/>
      <c r="I56" s="308"/>
      <c r="J56" s="308"/>
      <c r="O56" s="325"/>
    </row>
    <row r="57" spans="1:15" ht="16.2" customHeight="1" thickBot="1">
      <c r="A57" s="345"/>
      <c r="B57" s="308"/>
      <c r="C57" s="346" t="s">
        <v>623</v>
      </c>
      <c r="D57" s="309"/>
      <c r="E57" s="308"/>
      <c r="F57" s="308"/>
      <c r="G57" s="348">
        <f>H53+G55</f>
        <v>0</v>
      </c>
      <c r="H57" s="349"/>
      <c r="I57" s="308"/>
      <c r="J57" s="308"/>
      <c r="O57" s="325"/>
    </row>
    <row r="58" spans="1:15" ht="16.2" customHeight="1" thickBot="1">
      <c r="A58" s="345"/>
      <c r="B58" s="308"/>
      <c r="C58" s="308"/>
      <c r="D58" s="309"/>
      <c r="E58" s="308"/>
      <c r="F58" s="308"/>
      <c r="G58" s="308"/>
      <c r="H58" s="308"/>
      <c r="I58" s="308"/>
      <c r="J58" s="308"/>
    </row>
  </sheetData>
  <sheetProtection password="CD24" sheet="1" objects="1" scenarios="1" selectLockedCells="1"/>
  <mergeCells count="13">
    <mergeCell ref="I6:I7"/>
    <mergeCell ref="J6:J7"/>
    <mergeCell ref="G57:H57"/>
    <mergeCell ref="A3:E4"/>
    <mergeCell ref="F3:J4"/>
    <mergeCell ref="A5:A7"/>
    <mergeCell ref="B5:B7"/>
    <mergeCell ref="C5:C7"/>
    <mergeCell ref="D5:D7"/>
    <mergeCell ref="E5:E7"/>
    <mergeCell ref="I5:J5"/>
    <mergeCell ref="F6:F7"/>
    <mergeCell ref="G6:H6"/>
  </mergeCells>
  <pageMargins left="0.7" right="0.7" top="0.78740157499999996" bottom="0.78740157499999996" header="0.3" footer="0.3"/>
  <pageSetup paperSize="9" scale="75" orientation="landscape" verticalDpi="0" r:id="rId1"/>
  <rowBreaks count="1" manualBreakCount="1">
    <brk id="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SO - 02 - Dětské hřiště</vt:lpstr>
      <vt:lpstr>S0 - 02 Sadové úpravy</vt:lpstr>
      <vt:lpstr>'Rekapitulace stavby'!Názvy_tisku</vt:lpstr>
      <vt:lpstr>'SO - 02 - Dětské hřiště'!Názvy_tisku</vt:lpstr>
      <vt:lpstr>'Rekapitulace stavby'!Oblast_tisku</vt:lpstr>
      <vt:lpstr>'SO - 02 - Dětské hřiště'!Oblast_tisku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LAPTOP-LUF4KI7R\František</dc:creator>
  <cp:lastModifiedBy>František Pecka</cp:lastModifiedBy>
  <cp:lastPrinted>2020-08-26T10:25:48Z</cp:lastPrinted>
  <dcterms:created xsi:type="dcterms:W3CDTF">2020-08-26T09:52:05Z</dcterms:created>
  <dcterms:modified xsi:type="dcterms:W3CDTF">2020-08-26T11:58:08Z</dcterms:modified>
</cp:coreProperties>
</file>